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uni cpiura\Nueva carpeta\13 gastos generales\"/>
    </mc:Choice>
  </mc:AlternateContent>
  <bookViews>
    <workbookView xWindow="0" yWindow="0" windowWidth="20496" windowHeight="7152" tabRatio="922" firstSheet="1" activeTab="1"/>
  </bookViews>
  <sheets>
    <sheet name="RESUMEN" sheetId="13" state="hidden" r:id="rId1"/>
    <sheet name="GG. CONSOLIDADO" sheetId="16" r:id="rId2"/>
    <sheet name="GG. FIJOS" sheetId="17" r:id="rId3"/>
    <sheet name="GG. VARIABLES" sheetId="18" r:id="rId4"/>
  </sheets>
  <externalReferences>
    <externalReference r:id="rId5"/>
    <externalReference r:id="rId6"/>
  </externalReferences>
  <definedNames>
    <definedName name="_xlnm.Print_Area" localSheetId="1">'GG. CONSOLIDADO'!$A$1:$H$28</definedName>
    <definedName name="_xlnm.Print_Area" localSheetId="2">'GG. FIJOS'!$A$1:$I$33</definedName>
    <definedName name="_xlnm.Print_Area" localSheetId="3">'GG. VARIABLES'!$A$1:$J$26</definedName>
    <definedName name="_xlnm.Print_Area" localSheetId="0">RESUMEN!$A$1:$G$20</definedName>
    <definedName name="BuiltIn_Print_Area___0">#REF!</definedName>
    <definedName name="CABEZA">'GG. VARIABLES'!$B$12:$J$16</definedName>
    <definedName name="ROC">[1]ANACOSU!#REF!</definedName>
    <definedName name="SUSTENTO">'GG. VARIABLES'!$B$13:$J$26</definedName>
    <definedName name="_xlnm.Print_Titles" localSheetId="3">'GG. VARIABLES'!$12:$14</definedName>
  </definedNames>
  <calcPr calcId="162913"/>
</workbook>
</file>

<file path=xl/calcChain.xml><?xml version="1.0" encoding="utf-8"?>
<calcChain xmlns="http://schemas.openxmlformats.org/spreadsheetml/2006/main">
  <c r="I25" i="16" l="1"/>
  <c r="I28" i="17" l="1"/>
  <c r="I24" i="17"/>
  <c r="J18" i="18"/>
  <c r="J17" i="18" l="1"/>
  <c r="D10" i="17" l="1"/>
  <c r="D10" i="18" s="1"/>
  <c r="D8" i="17"/>
  <c r="D8" i="18" s="1"/>
  <c r="D7" i="17"/>
  <c r="D7" i="18" s="1"/>
  <c r="I18" i="17" l="1"/>
  <c r="I19" i="17"/>
  <c r="I17" i="17"/>
  <c r="E17" i="13" l="1"/>
  <c r="E10" i="13"/>
  <c r="E12" i="13" l="1"/>
  <c r="E11" i="13"/>
  <c r="E13" i="13" l="1"/>
  <c r="E14" i="13" s="1"/>
  <c r="E15" i="13" s="1"/>
  <c r="E18" i="13" s="1"/>
  <c r="J23" i="18" l="1"/>
  <c r="J22" i="18"/>
  <c r="I29" i="17"/>
  <c r="I31" i="17"/>
  <c r="J16" i="18"/>
  <c r="F25" i="16"/>
  <c r="J29" i="13"/>
  <c r="J30" i="13"/>
  <c r="L27" i="13"/>
  <c r="J19" i="18" l="1"/>
  <c r="J24" i="18"/>
  <c r="I25" i="17"/>
  <c r="J26" i="18" l="1"/>
  <c r="G20" i="16" l="1"/>
  <c r="H20" i="16" s="1"/>
  <c r="I26" i="18"/>
  <c r="I20" i="17" l="1"/>
  <c r="I21" i="17" l="1"/>
  <c r="I33" i="17" s="1"/>
  <c r="H33" i="17" l="1"/>
  <c r="I28" i="18" s="1"/>
  <c r="I30" i="18" s="1"/>
  <c r="G17" i="16"/>
  <c r="H17" i="16" s="1"/>
  <c r="H22" i="16" s="1"/>
  <c r="F26" i="16" s="1"/>
  <c r="I26" i="16" s="1"/>
  <c r="M27" i="18" s="1"/>
  <c r="M30" i="18" s="1"/>
  <c r="F27" i="16" l="1"/>
  <c r="G24" i="16" s="1"/>
  <c r="J25" i="16"/>
</calcChain>
</file>

<file path=xl/sharedStrings.xml><?xml version="1.0" encoding="utf-8"?>
<sst xmlns="http://schemas.openxmlformats.org/spreadsheetml/2006/main" count="164" uniqueCount="102">
  <si>
    <t>ITEM</t>
  </si>
  <si>
    <t>ELABORACION DE EXPEDIENTE TECNICO</t>
  </si>
  <si>
    <t>SUB TOTAL</t>
  </si>
  <si>
    <t>DESCRIPCION</t>
  </si>
  <si>
    <t>1.1.1</t>
  </si>
  <si>
    <t>1.1.2</t>
  </si>
  <si>
    <t>1.1.3</t>
  </si>
  <si>
    <t>2.1.1</t>
  </si>
  <si>
    <t>2.1.2</t>
  </si>
  <si>
    <t>2.1.3</t>
  </si>
  <si>
    <t>COSTO DIRECTO</t>
  </si>
  <si>
    <t>RESUMEN DE LA INVERSION TOTAL DE OBRA</t>
  </si>
  <si>
    <t>COSTO PERFIL DE INVERSION</t>
  </si>
  <si>
    <t>FACTOR DE EXCESO</t>
  </si>
  <si>
    <t>SUPERVISION DE OBRA Y REVISION DE LIQUIDACION</t>
  </si>
  <si>
    <t>:</t>
  </si>
  <si>
    <t>S/.</t>
  </si>
  <si>
    <t>Costo Directo</t>
  </si>
  <si>
    <t>Resúmen de Análisis de Gastos Generales</t>
  </si>
  <si>
    <t>Item</t>
  </si>
  <si>
    <t>Descripción</t>
  </si>
  <si>
    <t>Und.</t>
  </si>
  <si>
    <t>Cantidad</t>
  </si>
  <si>
    <t>Precio  Unitario S/.</t>
  </si>
  <si>
    <t>Valor Total S/.</t>
  </si>
  <si>
    <t>I</t>
  </si>
  <si>
    <t>Gastos Generales Fijos</t>
  </si>
  <si>
    <t>Análisis de Gastos Generales Fijos</t>
  </si>
  <si>
    <t>Glb.</t>
  </si>
  <si>
    <t>II</t>
  </si>
  <si>
    <t>Gastos Generales Variables</t>
  </si>
  <si>
    <t>Análisis de Gastos Generales Variables</t>
  </si>
  <si>
    <t>Total de Gastos Generales  S/.</t>
  </si>
  <si>
    <t>Relación de Costo Directo y Gastos Generales</t>
  </si>
  <si>
    <t xml:space="preserve">                     Costo Directo </t>
  </si>
  <si>
    <t xml:space="preserve">                     Gastos Generales</t>
  </si>
  <si>
    <t>Relación de Costo Directo/Gastos Generales</t>
  </si>
  <si>
    <t>%</t>
  </si>
  <si>
    <t>Análisis de Gastos Generales</t>
  </si>
  <si>
    <t>I - Gastos Generales Fijos</t>
  </si>
  <si>
    <t xml:space="preserve">Cant. </t>
  </si>
  <si>
    <t>Meses</t>
  </si>
  <si>
    <t>Licitación y Contratación</t>
  </si>
  <si>
    <t>Compra de Bases</t>
  </si>
  <si>
    <t>Mes</t>
  </si>
  <si>
    <t>Total Costos por Licitación y Contratación</t>
  </si>
  <si>
    <t>1.2.1</t>
  </si>
  <si>
    <t>Gastos Varios</t>
  </si>
  <si>
    <t>1.3.1</t>
  </si>
  <si>
    <t>Total Costos por Varios</t>
  </si>
  <si>
    <t>Total de Gastos Generales Fijos S/.</t>
  </si>
  <si>
    <t>II - Gastos Generales Variables</t>
  </si>
  <si>
    <t>2.2.1</t>
  </si>
  <si>
    <t>Materiales, Servicios  y Equipos de Oficinas</t>
  </si>
  <si>
    <t>Glb</t>
  </si>
  <si>
    <t>2.3.2</t>
  </si>
  <si>
    <t>Total Materiales, Servicios  y Equipos de Oficinas</t>
  </si>
  <si>
    <t>Total de Gastos Generales Variables S/.</t>
  </si>
  <si>
    <t>META</t>
  </si>
  <si>
    <t>1.1.4</t>
  </si>
  <si>
    <t>Incidencia</t>
  </si>
  <si>
    <t>SISTEMA DE AGUA</t>
  </si>
  <si>
    <t>OBRA : "REHABILITACION DE REDES DE AGUA POTABLE Y ALCANTARILLADO DE LA URBANIZACION SAN RAMON DISTRITO DE PIURA PROVINCIA DE PIURA" CODIGO SNIP N° 264981</t>
  </si>
  <si>
    <t>PRECIO</t>
  </si>
  <si>
    <t xml:space="preserve">OBRAS CIVILES </t>
  </si>
  <si>
    <t>SISTEMA DE ALCANTARILLADO</t>
  </si>
  <si>
    <t>GASTOS GENERALES 10%</t>
  </si>
  <si>
    <t>UTILIDAD 10%</t>
  </si>
  <si>
    <t>I.G.V. 18%</t>
  </si>
  <si>
    <t>TOTAL DE OBRA</t>
  </si>
  <si>
    <t>TOTAL DE INVERSION DE PROYECTO</t>
  </si>
  <si>
    <t>Visita a Obra</t>
  </si>
  <si>
    <t>Gastos Notariales (Licitación y Contratación)</t>
  </si>
  <si>
    <t>Gastos de la Garantía para la Propuesta</t>
  </si>
  <si>
    <t>Ensayos de Laboratorio</t>
  </si>
  <si>
    <t>Alquiler de Camioneta</t>
  </si>
  <si>
    <t>Ensayo de Compresión de testigos</t>
  </si>
  <si>
    <t>Diseño de Mezclas Fc 210, 175 kg/cm2</t>
  </si>
  <si>
    <t>est</t>
  </si>
  <si>
    <t>und</t>
  </si>
  <si>
    <t>Personal Profesional, Técnico y Auxiliar</t>
  </si>
  <si>
    <t>Escritorios con Sillas</t>
  </si>
  <si>
    <t>Material de Oficina, Material Fotográfico</t>
  </si>
  <si>
    <t>% Deprec.</t>
  </si>
  <si>
    <t>Vida Útil</t>
  </si>
  <si>
    <t>SON: CUATRO MILLONES CUARENTA Y UN MIL DOSCIENTOS NOVENTA Y OCHO CON 14/100  SOLES</t>
  </si>
  <si>
    <t>PROYECTO</t>
  </si>
  <si>
    <t>FECHA</t>
  </si>
  <si>
    <t>PLAZO:</t>
  </si>
  <si>
    <t>Total Remuneración Personal Profesional, Técnico y Auxiliar</t>
  </si>
  <si>
    <t xml:space="preserve">Plazo </t>
  </si>
  <si>
    <t>%Tasa De</t>
  </si>
  <si>
    <t>%Prop.</t>
  </si>
  <si>
    <t>Ing. Residente Principal</t>
  </si>
  <si>
    <t>Ing. Asistnte de Obra</t>
  </si>
  <si>
    <t>Prevencionista de Riesgos</t>
  </si>
  <si>
    <t>MUNICIPALIDAD DISTRITAL DE LAS LOMAS</t>
  </si>
  <si>
    <t>DICIEMBRE 2019</t>
  </si>
  <si>
    <t xml:space="preserve">REHABILITACION DE LA AVENIDA EGUIGUREN ENTRE PUENTE INDEPENDENCIA Y AV. SULLANA EN EL DISTRITO DE PIURA, PROVINCIA DE PIURA </t>
  </si>
  <si>
    <t>JULIO DEL 2020</t>
  </si>
  <si>
    <t>30 DÍAS CALENDARIOS</t>
  </si>
  <si>
    <t>MUNICIPALIDAD PROVINCIAL DE PIURA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</si>
</sst>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_);_(* \(#,##0\);_(* &quot;-&quot;_);_(@_)"/>
    <numFmt numFmtId="165" formatCode="0.0000%"/>
    <numFmt numFmtId="166" formatCode="0.00000%"/>
    <numFmt numFmtId="167" formatCode="0.000000%"/>
    <numFmt numFmtId="168" formatCode="0.00000000%"/>
    <numFmt numFmtId="169" formatCode="&quot;S/.&quot;\ #,##0.00"/>
    <numFmt numFmtId="170" formatCode="&quot;S/.&quot;#,##0.00"/>
    <numFmt numFmtId="171" formatCode="_([$€-2]\ * #,##0.00_);_([$€-2]\ * \(#,##0.00\);_([$€-2]\ * &quot;-&quot;??_)"/>
    <numFmt numFmtId="172" formatCode="0,000.0"/>
    <numFmt numFmtId="173" formatCode="0.00000000000000"/>
  </numFmts>
  <fonts count="2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4"/>
      <name val="Arial"/>
      <family val="2"/>
    </font>
    <font>
      <sz val="11"/>
      <name val="Arial Narrow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Tahoma"/>
      <family val="2"/>
    </font>
    <font>
      <sz val="11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1"/>
      <color indexed="10"/>
      <name val="Arial Narrow"/>
      <family val="2"/>
    </font>
    <font>
      <b/>
      <sz val="14"/>
      <color indexed="9"/>
      <name val="Arial Narrow"/>
      <family val="2"/>
    </font>
    <font>
      <sz val="12"/>
      <name val="Tahoma"/>
      <family val="2"/>
    </font>
    <font>
      <sz val="10"/>
      <name val="Times New Roman"/>
      <family val="1"/>
    </font>
    <font>
      <sz val="11"/>
      <color rgb="FFFF0000"/>
      <name val="Arial Narrow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FFFF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medium">
        <color indexed="64"/>
      </right>
      <top style="hair">
        <color indexed="58"/>
      </top>
      <bottom style="hair">
        <color indexed="5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58"/>
      </top>
      <bottom style="hair">
        <color indexed="58"/>
      </bottom>
      <diagonal/>
    </border>
    <border>
      <left/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medium">
        <color indexed="64"/>
      </left>
      <right/>
      <top style="hair">
        <color indexed="58"/>
      </top>
      <bottom style="thin">
        <color indexed="64"/>
      </bottom>
      <diagonal/>
    </border>
    <border>
      <left/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58"/>
      </left>
      <right style="medium">
        <color indexed="64"/>
      </right>
      <top style="hair">
        <color indexed="5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58"/>
      </bottom>
      <diagonal/>
    </border>
    <border>
      <left/>
      <right style="hair">
        <color indexed="58"/>
      </right>
      <top style="thin">
        <color indexed="64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thin">
        <color indexed="64"/>
      </top>
      <bottom style="hair">
        <color indexed="58"/>
      </bottom>
      <diagonal/>
    </border>
    <border>
      <left style="hair">
        <color indexed="58"/>
      </left>
      <right style="medium">
        <color indexed="64"/>
      </right>
      <top style="thin">
        <color indexed="64"/>
      </top>
      <bottom style="hair">
        <color indexed="5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10" fillId="0" borderId="0"/>
    <xf numFmtId="0" fontId="4" fillId="0" borderId="0"/>
    <xf numFmtId="0" fontId="9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38">
    <xf numFmtId="0" fontId="0" fillId="0" borderId="0" xfId="0"/>
    <xf numFmtId="0" fontId="0" fillId="4" borderId="0" xfId="0" applyFill="1"/>
    <xf numFmtId="4" fontId="0" fillId="4" borderId="0" xfId="0" applyNumberFormat="1" applyFill="1"/>
    <xf numFmtId="170" fontId="7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4" fontId="3" fillId="4" borderId="1" xfId="0" applyNumberFormat="1" applyFont="1" applyFill="1" applyBorder="1" applyAlignment="1">
      <alignment horizontal="center"/>
    </xf>
    <xf numFmtId="0" fontId="4" fillId="4" borderId="0" xfId="0" applyFont="1" applyFill="1"/>
    <xf numFmtId="4" fontId="0" fillId="4" borderId="8" xfId="0" applyNumberFormat="1" applyFill="1" applyBorder="1"/>
    <xf numFmtId="10" fontId="0" fillId="4" borderId="8" xfId="0" applyNumberFormat="1" applyFill="1" applyBorder="1"/>
    <xf numFmtId="0" fontId="4" fillId="0" borderId="0" xfId="7"/>
    <xf numFmtId="0" fontId="4" fillId="0" borderId="0" xfId="7" applyBorder="1"/>
    <xf numFmtId="0" fontId="11" fillId="0" borderId="0" xfId="7" applyFont="1" applyBorder="1"/>
    <xf numFmtId="0" fontId="8" fillId="0" borderId="0" xfId="7" applyFont="1" applyBorder="1"/>
    <xf numFmtId="0" fontId="12" fillId="0" borderId="0" xfId="7" applyFont="1"/>
    <xf numFmtId="2" fontId="8" fillId="0" borderId="0" xfId="7" applyNumberFormat="1" applyFont="1" applyBorder="1" applyAlignment="1">
      <alignment horizontal="center"/>
    </xf>
    <xf numFmtId="4" fontId="8" fillId="0" borderId="0" xfId="7" applyNumberFormat="1" applyFont="1" applyBorder="1"/>
    <xf numFmtId="10" fontId="8" fillId="0" borderId="0" xfId="7" applyNumberFormat="1" applyFont="1" applyBorder="1"/>
    <xf numFmtId="0" fontId="15" fillId="0" borderId="0" xfId="7" applyFont="1"/>
    <xf numFmtId="0" fontId="15" fillId="4" borderId="0" xfId="7" applyFont="1" applyFill="1"/>
    <xf numFmtId="0" fontId="5" fillId="0" borderId="0" xfId="7" applyFont="1" applyAlignment="1">
      <alignment vertical="top"/>
    </xf>
    <xf numFmtId="0" fontId="5" fillId="0" borderId="0" xfId="7" applyFont="1"/>
    <xf numFmtId="17" fontId="5" fillId="0" borderId="0" xfId="7" applyNumberFormat="1" applyFont="1" applyAlignment="1">
      <alignment horizontal="left"/>
    </xf>
    <xf numFmtId="0" fontId="8" fillId="0" borderId="0" xfId="7" applyFont="1"/>
    <xf numFmtId="169" fontId="5" fillId="0" borderId="0" xfId="7" applyNumberFormat="1" applyFont="1" applyFill="1" applyBorder="1"/>
    <xf numFmtId="4" fontId="8" fillId="0" borderId="0" xfId="7" applyNumberFormat="1" applyFont="1"/>
    <xf numFmtId="0" fontId="13" fillId="2" borderId="13" xfId="7" applyFont="1" applyFill="1" applyBorder="1" applyAlignment="1">
      <alignment horizontal="center" vertical="center"/>
    </xf>
    <xf numFmtId="2" fontId="13" fillId="2" borderId="13" xfId="7" applyNumberFormat="1" applyFont="1" applyFill="1" applyBorder="1" applyAlignment="1">
      <alignment horizontal="center" vertical="center" wrapText="1"/>
    </xf>
    <xf numFmtId="2" fontId="13" fillId="2" borderId="14" xfId="7" applyNumberFormat="1" applyFont="1" applyFill="1" applyBorder="1" applyAlignment="1">
      <alignment horizontal="center" vertical="center" wrapText="1"/>
    </xf>
    <xf numFmtId="0" fontId="8" fillId="0" borderId="0" xfId="7" applyFont="1" applyBorder="1" applyAlignment="1">
      <alignment horizontal="center"/>
    </xf>
    <xf numFmtId="9" fontId="8" fillId="0" borderId="0" xfId="8" applyFont="1" applyBorder="1"/>
    <xf numFmtId="0" fontId="8" fillId="0" borderId="15" xfId="7" applyFont="1" applyBorder="1"/>
    <xf numFmtId="0" fontId="8" fillId="0" borderId="15" xfId="7" applyFont="1" applyBorder="1" applyAlignment="1">
      <alignment horizontal="center"/>
    </xf>
    <xf numFmtId="2" fontId="8" fillId="0" borderId="15" xfId="7" applyNumberFormat="1" applyFont="1" applyBorder="1" applyAlignment="1">
      <alignment horizontal="center"/>
    </xf>
    <xf numFmtId="4" fontId="8" fillId="0" borderId="15" xfId="7" applyNumberFormat="1" applyFont="1" applyBorder="1"/>
    <xf numFmtId="4" fontId="8" fillId="0" borderId="16" xfId="7" applyNumberFormat="1" applyFont="1" applyBorder="1"/>
    <xf numFmtId="167" fontId="8" fillId="0" borderId="0" xfId="8" applyNumberFormat="1" applyFont="1"/>
    <xf numFmtId="166" fontId="8" fillId="0" borderId="0" xfId="7" applyNumberFormat="1" applyFont="1" applyBorder="1"/>
    <xf numFmtId="2" fontId="8" fillId="0" borderId="15" xfId="7" applyNumberFormat="1" applyFont="1" applyBorder="1"/>
    <xf numFmtId="10" fontId="8" fillId="0" borderId="0" xfId="8" applyNumberFormat="1" applyFont="1"/>
    <xf numFmtId="165" fontId="8" fillId="0" borderId="0" xfId="7" applyNumberFormat="1" applyFont="1" applyBorder="1"/>
    <xf numFmtId="168" fontId="8" fillId="0" borderId="0" xfId="8" applyNumberFormat="1" applyFont="1"/>
    <xf numFmtId="4" fontId="5" fillId="0" borderId="1" xfId="7" applyNumberFormat="1" applyFont="1" applyBorder="1"/>
    <xf numFmtId="0" fontId="8" fillId="0" borderId="5" xfId="7" applyFont="1" applyBorder="1"/>
    <xf numFmtId="9" fontId="8" fillId="0" borderId="0" xfId="8" applyFont="1"/>
    <xf numFmtId="10" fontId="13" fillId="2" borderId="17" xfId="7" applyNumberFormat="1" applyFont="1" applyFill="1" applyBorder="1" applyAlignment="1">
      <alignment horizontal="center" vertical="center"/>
    </xf>
    <xf numFmtId="0" fontId="5" fillId="0" borderId="0" xfId="7" applyFont="1" applyBorder="1" applyAlignment="1">
      <alignment vertical="center"/>
    </xf>
    <xf numFmtId="0" fontId="21" fillId="0" borderId="0" xfId="7" applyFont="1"/>
    <xf numFmtId="0" fontId="8" fillId="0" borderId="18" xfId="7" applyFont="1" applyBorder="1"/>
    <xf numFmtId="0" fontId="8" fillId="0" borderId="19" xfId="7" applyFont="1" applyBorder="1" applyAlignment="1">
      <alignment horizontal="center"/>
    </xf>
    <xf numFmtId="4" fontId="8" fillId="0" borderId="19" xfId="7" applyNumberFormat="1" applyFont="1" applyBorder="1"/>
    <xf numFmtId="0" fontId="8" fillId="0" borderId="20" xfId="7" applyFont="1" applyBorder="1" applyAlignment="1">
      <alignment horizontal="center"/>
    </xf>
    <xf numFmtId="0" fontId="8" fillId="0" borderId="21" xfId="7" applyFont="1" applyBorder="1"/>
    <xf numFmtId="0" fontId="8" fillId="0" borderId="22" xfId="7" applyFont="1" applyBorder="1" applyAlignment="1">
      <alignment horizontal="center"/>
    </xf>
    <xf numFmtId="4" fontId="8" fillId="0" borderId="22" xfId="7" applyNumberFormat="1" applyFont="1" applyBorder="1"/>
    <xf numFmtId="0" fontId="8" fillId="0" borderId="23" xfId="7" applyFont="1" applyBorder="1" applyAlignment="1">
      <alignment horizontal="center"/>
    </xf>
    <xf numFmtId="0" fontId="5" fillId="0" borderId="24" xfId="7" applyFont="1" applyBorder="1" applyAlignment="1">
      <alignment horizontal="right"/>
    </xf>
    <xf numFmtId="0" fontId="5" fillId="0" borderId="25" xfId="7" applyFont="1" applyBorder="1" applyAlignment="1">
      <alignment horizontal="center"/>
    </xf>
    <xf numFmtId="10" fontId="17" fillId="0" borderId="25" xfId="7" applyNumberFormat="1" applyFont="1" applyBorder="1"/>
    <xf numFmtId="0" fontId="8" fillId="0" borderId="26" xfId="7" applyFont="1" applyBorder="1" applyAlignment="1">
      <alignment horizontal="center"/>
    </xf>
    <xf numFmtId="4" fontId="15" fillId="0" borderId="0" xfId="7" applyNumberFormat="1" applyFont="1"/>
    <xf numFmtId="0" fontId="4" fillId="0" borderId="0" xfId="7" applyAlignment="1">
      <alignment horizontal="center"/>
    </xf>
    <xf numFmtId="0" fontId="19" fillId="0" borderId="0" xfId="7" applyFont="1" applyBorder="1" applyAlignment="1"/>
    <xf numFmtId="0" fontId="5" fillId="0" borderId="27" xfId="7" applyFont="1" applyFill="1" applyBorder="1" applyAlignment="1">
      <alignment horizontal="center" vertical="center"/>
    </xf>
    <xf numFmtId="2" fontId="5" fillId="0" borderId="27" xfId="7" applyNumberFormat="1" applyFont="1" applyFill="1" applyBorder="1" applyAlignment="1">
      <alignment horizontal="center" vertical="center" wrapText="1"/>
    </xf>
    <xf numFmtId="2" fontId="5" fillId="0" borderId="17" xfId="7" applyNumberFormat="1" applyFont="1" applyFill="1" applyBorder="1" applyAlignment="1">
      <alignment horizontal="center" vertical="center" wrapText="1"/>
    </xf>
    <xf numFmtId="0" fontId="8" fillId="0" borderId="22" xfId="7" applyFont="1" applyFill="1" applyBorder="1" applyAlignment="1">
      <alignment horizontal="left"/>
    </xf>
    <xf numFmtId="2" fontId="8" fillId="0" borderId="22" xfId="7" applyNumberFormat="1" applyFont="1" applyBorder="1" applyAlignment="1">
      <alignment horizontal="center"/>
    </xf>
    <xf numFmtId="4" fontId="5" fillId="0" borderId="23" xfId="7" applyNumberFormat="1" applyFont="1" applyBorder="1" applyAlignment="1">
      <alignment horizontal="right"/>
    </xf>
    <xf numFmtId="0" fontId="5" fillId="0" borderId="22" xfId="7" applyFont="1" applyBorder="1" applyAlignment="1">
      <alignment horizontal="left"/>
    </xf>
    <xf numFmtId="0" fontId="8" fillId="0" borderId="22" xfId="7" applyFont="1" applyBorder="1"/>
    <xf numFmtId="4" fontId="8" fillId="0" borderId="23" xfId="7" applyNumberFormat="1" applyFont="1" applyBorder="1"/>
    <xf numFmtId="0" fontId="8" fillId="0" borderId="29" xfId="7" applyFont="1" applyBorder="1" applyAlignment="1">
      <alignment horizontal="center"/>
    </xf>
    <xf numFmtId="4" fontId="8" fillId="0" borderId="30" xfId="7" applyNumberFormat="1" applyFont="1" applyBorder="1"/>
    <xf numFmtId="4" fontId="5" fillId="5" borderId="17" xfId="7" applyNumberFormat="1" applyFont="1" applyFill="1" applyBorder="1" applyAlignment="1">
      <alignment vertical="center"/>
    </xf>
    <xf numFmtId="167" fontId="0" fillId="0" borderId="0" xfId="8" applyNumberFormat="1" applyFont="1"/>
    <xf numFmtId="0" fontId="8" fillId="0" borderId="0" xfId="7" applyFont="1" applyAlignment="1">
      <alignment horizontal="center"/>
    </xf>
    <xf numFmtId="4" fontId="4" fillId="0" borderId="0" xfId="7" applyNumberFormat="1"/>
    <xf numFmtId="0" fontId="12" fillId="0" borderId="0" xfId="7" applyFont="1" applyAlignment="1">
      <alignment horizontal="center"/>
    </xf>
    <xf numFmtId="0" fontId="8" fillId="0" borderId="0" xfId="7" applyFont="1" applyBorder="1" applyAlignment="1">
      <alignment vertical="center"/>
    </xf>
    <xf numFmtId="0" fontId="8" fillId="0" borderId="0" xfId="7" applyFont="1" applyAlignment="1">
      <alignment vertical="center"/>
    </xf>
    <xf numFmtId="0" fontId="5" fillId="0" borderId="19" xfId="7" applyFont="1" applyBorder="1" applyAlignment="1">
      <alignment horizontal="left"/>
    </xf>
    <xf numFmtId="0" fontId="5" fillId="0" borderId="31" xfId="7" applyFont="1" applyBorder="1" applyAlignment="1"/>
    <xf numFmtId="0" fontId="5" fillId="0" borderId="32" xfId="7" applyFont="1" applyBorder="1" applyAlignment="1"/>
    <xf numFmtId="0" fontId="5" fillId="0" borderId="33" xfId="7" applyFont="1" applyBorder="1" applyAlignment="1"/>
    <xf numFmtId="0" fontId="8" fillId="0" borderId="22" xfId="7" applyFont="1" applyBorder="1" applyAlignment="1">
      <alignment horizontal="left"/>
    </xf>
    <xf numFmtId="4" fontId="8" fillId="0" borderId="22" xfId="7" applyNumberFormat="1" applyFont="1" applyBorder="1" applyAlignment="1">
      <alignment horizontal="right"/>
    </xf>
    <xf numFmtId="4" fontId="8" fillId="0" borderId="23" xfId="7" applyNumberFormat="1" applyFont="1" applyBorder="1" applyAlignment="1">
      <alignment horizontal="right"/>
    </xf>
    <xf numFmtId="0" fontId="5" fillId="0" borderId="34" xfId="7" applyFont="1" applyBorder="1" applyAlignment="1"/>
    <xf numFmtId="2" fontId="5" fillId="0" borderId="28" xfId="7" applyNumberFormat="1" applyFont="1" applyBorder="1" applyAlignment="1"/>
    <xf numFmtId="4" fontId="8" fillId="0" borderId="28" xfId="7" applyNumberFormat="1" applyFont="1" applyBorder="1" applyAlignment="1">
      <alignment horizontal="center"/>
    </xf>
    <xf numFmtId="4" fontId="8" fillId="0" borderId="35" xfId="7" applyNumberFormat="1" applyFont="1" applyBorder="1" applyAlignment="1">
      <alignment horizontal="center"/>
    </xf>
    <xf numFmtId="2" fontId="8" fillId="0" borderId="36" xfId="7" applyNumberFormat="1" applyFont="1" applyBorder="1" applyAlignment="1">
      <alignment horizontal="center"/>
    </xf>
    <xf numFmtId="0" fontId="8" fillId="0" borderId="0" xfId="7" applyFont="1" applyFill="1"/>
    <xf numFmtId="4" fontId="5" fillId="0" borderId="37" xfId="7" applyNumberFormat="1" applyFont="1" applyBorder="1" applyAlignment="1">
      <alignment horizontal="right"/>
    </xf>
    <xf numFmtId="0" fontId="5" fillId="0" borderId="38" xfId="7" applyFont="1" applyBorder="1" applyAlignment="1">
      <alignment horizontal="right"/>
    </xf>
    <xf numFmtId="4" fontId="5" fillId="0" borderId="39" xfId="7" applyNumberFormat="1" applyFont="1" applyBorder="1" applyAlignment="1">
      <alignment horizontal="right"/>
    </xf>
    <xf numFmtId="4" fontId="5" fillId="5" borderId="17" xfId="7" applyNumberFormat="1" applyFont="1" applyFill="1" applyBorder="1"/>
    <xf numFmtId="10" fontId="5" fillId="5" borderId="40" xfId="7" applyNumberFormat="1" applyFont="1" applyFill="1" applyBorder="1" applyAlignment="1">
      <alignment vertical="center"/>
    </xf>
    <xf numFmtId="10" fontId="5" fillId="5" borderId="41" xfId="7" applyNumberFormat="1" applyFont="1" applyFill="1" applyBorder="1" applyAlignment="1"/>
    <xf numFmtId="4" fontId="8" fillId="0" borderId="22" xfId="7" applyNumberFormat="1" applyFont="1" applyBorder="1" applyAlignment="1">
      <alignment horizontal="center"/>
    </xf>
    <xf numFmtId="170" fontId="7" fillId="4" borderId="0" xfId="0" applyNumberFormat="1" applyFont="1" applyFill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4" fontId="3" fillId="4" borderId="0" xfId="0" applyNumberFormat="1" applyFont="1" applyFill="1" applyBorder="1" applyAlignment="1">
      <alignment horizontal="center"/>
    </xf>
    <xf numFmtId="4" fontId="0" fillId="4" borderId="0" xfId="0" applyNumberFormat="1" applyFill="1" applyBorder="1"/>
    <xf numFmtId="10" fontId="0" fillId="4" borderId="0" xfId="0" applyNumberFormat="1" applyFill="1" applyBorder="1"/>
    <xf numFmtId="0" fontId="3" fillId="4" borderId="0" xfId="0" applyFont="1" applyFill="1" applyBorder="1" applyAlignment="1">
      <alignment vertical="center" wrapText="1"/>
    </xf>
    <xf numFmtId="170" fontId="7" fillId="4" borderId="0" xfId="0" applyNumberFormat="1" applyFont="1" applyFill="1" applyAlignment="1"/>
    <xf numFmtId="0" fontId="22" fillId="0" borderId="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right" vertical="center"/>
    </xf>
    <xf numFmtId="4" fontId="24" fillId="0" borderId="3" xfId="0" applyNumberFormat="1" applyFont="1" applyBorder="1" applyAlignment="1">
      <alignment horizontal="right" vertical="center"/>
    </xf>
    <xf numFmtId="4" fontId="22" fillId="0" borderId="3" xfId="0" applyNumberFormat="1" applyFont="1" applyBorder="1" applyAlignment="1">
      <alignment horizontal="right" vertical="center"/>
    </xf>
    <xf numFmtId="4" fontId="24" fillId="0" borderId="7" xfId="0" applyNumberFormat="1" applyFont="1" applyBorder="1" applyAlignment="1">
      <alignment horizontal="right" vertical="center"/>
    </xf>
    <xf numFmtId="4" fontId="22" fillId="0" borderId="43" xfId="0" applyNumberFormat="1" applyFont="1" applyBorder="1" applyAlignment="1">
      <alignment horizontal="right" vertical="center"/>
    </xf>
    <xf numFmtId="4" fontId="25" fillId="6" borderId="4" xfId="0" applyNumberFormat="1" applyFont="1" applyFill="1" applyBorder="1" applyAlignment="1">
      <alignment horizontal="right" vertical="center"/>
    </xf>
    <xf numFmtId="0" fontId="20" fillId="0" borderId="2" xfId="0" applyFont="1" applyBorder="1"/>
    <xf numFmtId="0" fontId="20" fillId="0" borderId="3" xfId="0" applyFont="1" applyBorder="1"/>
    <xf numFmtId="0" fontId="20" fillId="0" borderId="4" xfId="0" applyFont="1" applyBorder="1"/>
    <xf numFmtId="0" fontId="0" fillId="4" borderId="29" xfId="0" applyFill="1" applyBorder="1"/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0" xfId="0" applyFont="1" applyFill="1" applyBorder="1" applyAlignment="1">
      <alignment vertical="center" wrapText="1"/>
    </xf>
    <xf numFmtId="0" fontId="0" fillId="4" borderId="30" xfId="0" applyFill="1" applyBorder="1"/>
    <xf numFmtId="0" fontId="0" fillId="4" borderId="42" xfId="0" applyFill="1" applyBorder="1"/>
    <xf numFmtId="0" fontId="20" fillId="0" borderId="44" xfId="0" applyFont="1" applyBorder="1"/>
    <xf numFmtId="0" fontId="0" fillId="4" borderId="44" xfId="0" applyFill="1" applyBorder="1"/>
    <xf numFmtId="0" fontId="0" fillId="4" borderId="43" xfId="0" applyFill="1" applyBorder="1"/>
    <xf numFmtId="0" fontId="4" fillId="4" borderId="44" xfId="0" applyFont="1" applyFill="1" applyBorder="1"/>
    <xf numFmtId="0" fontId="2" fillId="4" borderId="44" xfId="0" applyFont="1" applyFill="1" applyBorder="1"/>
    <xf numFmtId="0" fontId="3" fillId="4" borderId="44" xfId="0" applyFont="1" applyFill="1" applyBorder="1"/>
    <xf numFmtId="0" fontId="25" fillId="6" borderId="6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43" fontId="25" fillId="6" borderId="3" xfId="1" applyNumberFormat="1" applyFont="1" applyFill="1" applyBorder="1" applyAlignment="1">
      <alignment horizontal="right" vertical="center"/>
    </xf>
    <xf numFmtId="49" fontId="5" fillId="0" borderId="0" xfId="7" applyNumberFormat="1" applyFont="1" applyAlignment="1">
      <alignment horizontal="left"/>
    </xf>
    <xf numFmtId="10" fontId="4" fillId="0" borderId="0" xfId="10" applyNumberFormat="1" applyFont="1"/>
    <xf numFmtId="10" fontId="4" fillId="0" borderId="0" xfId="7" applyNumberFormat="1"/>
    <xf numFmtId="2" fontId="8" fillId="0" borderId="0" xfId="7" applyNumberFormat="1" applyFont="1"/>
    <xf numFmtId="0" fontId="8" fillId="0" borderId="62" xfId="7" applyFont="1" applyBorder="1" applyAlignment="1">
      <alignment horizontal="center"/>
    </xf>
    <xf numFmtId="0" fontId="8" fillId="0" borderId="63" xfId="7" applyFont="1" applyBorder="1" applyAlignment="1">
      <alignment horizontal="center"/>
    </xf>
    <xf numFmtId="0" fontId="8" fillId="0" borderId="34" xfId="7" applyFont="1" applyBorder="1"/>
    <xf numFmtId="0" fontId="8" fillId="0" borderId="28" xfId="7" applyFont="1" applyBorder="1" applyAlignment="1">
      <alignment horizontal="center"/>
    </xf>
    <xf numFmtId="2" fontId="8" fillId="0" borderId="28" xfId="7" applyNumberFormat="1" applyFont="1" applyBorder="1" applyAlignment="1">
      <alignment horizontal="center"/>
    </xf>
    <xf numFmtId="4" fontId="8" fillId="0" borderId="63" xfId="7" applyNumberFormat="1" applyFont="1" applyBorder="1"/>
    <xf numFmtId="0" fontId="3" fillId="4" borderId="7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76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70" fontId="7" fillId="4" borderId="73" xfId="0" applyNumberFormat="1" applyFont="1" applyFill="1" applyBorder="1" applyAlignment="1">
      <alignment horizontal="center"/>
    </xf>
    <xf numFmtId="170" fontId="7" fillId="4" borderId="5" xfId="0" applyNumberFormat="1" applyFont="1" applyFill="1" applyBorder="1" applyAlignment="1">
      <alignment horizontal="center"/>
    </xf>
    <xf numFmtId="170" fontId="7" fillId="4" borderId="74" xfId="0" applyNumberFormat="1" applyFont="1" applyFill="1" applyBorder="1" applyAlignment="1">
      <alignment horizontal="center"/>
    </xf>
    <xf numFmtId="0" fontId="24" fillId="0" borderId="42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5" fillId="6" borderId="6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73" xfId="0" applyFont="1" applyBorder="1" applyAlignment="1">
      <alignment horizontal="left" vertical="center"/>
    </xf>
    <xf numFmtId="0" fontId="24" fillId="0" borderId="74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5" fillId="6" borderId="45" xfId="0" applyFont="1" applyFill="1" applyBorder="1" applyAlignment="1">
      <alignment horizontal="center" vertical="center"/>
    </xf>
    <xf numFmtId="0" fontId="25" fillId="6" borderId="77" xfId="0" applyFont="1" applyFill="1" applyBorder="1" applyAlignment="1">
      <alignment horizontal="center" vertical="center"/>
    </xf>
    <xf numFmtId="0" fontId="13" fillId="2" borderId="49" xfId="7" applyFont="1" applyFill="1" applyBorder="1" applyAlignment="1">
      <alignment horizontal="center" vertical="center"/>
    </xf>
    <xf numFmtId="0" fontId="13" fillId="2" borderId="27" xfId="7" applyFont="1" applyFill="1" applyBorder="1" applyAlignment="1">
      <alignment horizontal="center" vertical="center"/>
    </xf>
    <xf numFmtId="0" fontId="5" fillId="0" borderId="0" xfId="7" applyFont="1" applyAlignment="1">
      <alignment horizontal="left" vertical="top" wrapText="1"/>
    </xf>
    <xf numFmtId="0" fontId="8" fillId="0" borderId="50" xfId="7" applyFont="1" applyBorder="1" applyAlignment="1">
      <alignment horizontal="center"/>
    </xf>
    <xf numFmtId="0" fontId="8" fillId="0" borderId="51" xfId="7" applyFont="1" applyBorder="1" applyAlignment="1">
      <alignment horizontal="center"/>
    </xf>
    <xf numFmtId="0" fontId="5" fillId="0" borderId="50" xfId="7" applyFont="1" applyBorder="1" applyAlignment="1">
      <alignment horizontal="center"/>
    </xf>
    <xf numFmtId="0" fontId="5" fillId="0" borderId="51" xfId="7" applyFont="1" applyBorder="1" applyAlignment="1">
      <alignment horizontal="center"/>
    </xf>
    <xf numFmtId="0" fontId="5" fillId="0" borderId="15" xfId="7" applyFont="1" applyBorder="1" applyAlignment="1">
      <alignment horizontal="left"/>
    </xf>
    <xf numFmtId="0" fontId="5" fillId="0" borderId="16" xfId="7" applyFont="1" applyBorder="1" applyAlignment="1">
      <alignment horizontal="left"/>
    </xf>
    <xf numFmtId="0" fontId="8" fillId="0" borderId="52" xfId="7" applyFont="1" applyBorder="1" applyAlignment="1">
      <alignment horizontal="center"/>
    </xf>
    <xf numFmtId="0" fontId="8" fillId="0" borderId="53" xfId="7" applyFont="1" applyBorder="1" applyAlignment="1">
      <alignment horizontal="center"/>
    </xf>
    <xf numFmtId="0" fontId="8" fillId="0" borderId="54" xfId="7" applyFont="1" applyBorder="1" applyAlignment="1">
      <alignment horizontal="center"/>
    </xf>
    <xf numFmtId="0" fontId="8" fillId="0" borderId="55" xfId="7" applyFont="1" applyBorder="1" applyAlignment="1">
      <alignment horizontal="center"/>
    </xf>
    <xf numFmtId="0" fontId="5" fillId="0" borderId="0" xfId="7" applyFont="1" applyBorder="1" applyAlignment="1">
      <alignment horizontal="right"/>
    </xf>
    <xf numFmtId="0" fontId="16" fillId="7" borderId="6" xfId="7" applyFont="1" applyFill="1" applyBorder="1" applyAlignment="1">
      <alignment horizontal="center" vertical="center"/>
    </xf>
    <xf numFmtId="0" fontId="16" fillId="7" borderId="45" xfId="7" applyFont="1" applyFill="1" applyBorder="1" applyAlignment="1">
      <alignment horizontal="center" vertical="center"/>
    </xf>
    <xf numFmtId="0" fontId="16" fillId="7" borderId="7" xfId="7" applyFont="1" applyFill="1" applyBorder="1" applyAlignment="1">
      <alignment horizontal="center" vertical="center"/>
    </xf>
    <xf numFmtId="0" fontId="13" fillId="2" borderId="56" xfId="7" applyFont="1" applyFill="1" applyBorder="1" applyAlignment="1">
      <alignment horizontal="center" vertical="center"/>
    </xf>
    <xf numFmtId="0" fontId="13" fillId="2" borderId="57" xfId="7" applyFont="1" applyFill="1" applyBorder="1" applyAlignment="1">
      <alignment horizontal="center" vertical="center"/>
    </xf>
    <xf numFmtId="0" fontId="5" fillId="0" borderId="58" xfId="7" applyFont="1" applyBorder="1" applyAlignment="1">
      <alignment horizontal="center"/>
    </xf>
    <xf numFmtId="0" fontId="5" fillId="0" borderId="59" xfId="7" applyFont="1" applyBorder="1" applyAlignment="1">
      <alignment horizontal="center"/>
    </xf>
    <xf numFmtId="0" fontId="5" fillId="0" borderId="60" xfId="7" applyFont="1" applyBorder="1" applyAlignment="1">
      <alignment horizontal="left"/>
    </xf>
    <xf numFmtId="0" fontId="5" fillId="0" borderId="61" xfId="7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47" xfId="7" applyFont="1" applyBorder="1" applyAlignment="1">
      <alignment horizontal="right"/>
    </xf>
    <xf numFmtId="0" fontId="5" fillId="0" borderId="48" xfId="7" applyFont="1" applyBorder="1" applyAlignment="1">
      <alignment horizontal="right"/>
    </xf>
    <xf numFmtId="0" fontId="5" fillId="0" borderId="11" xfId="7" applyFont="1" applyBorder="1" applyAlignment="1">
      <alignment horizontal="right"/>
    </xf>
    <xf numFmtId="49" fontId="5" fillId="0" borderId="0" xfId="7" applyNumberFormat="1" applyFont="1" applyAlignment="1">
      <alignment horizontal="left"/>
    </xf>
    <xf numFmtId="17" fontId="5" fillId="0" borderId="0" xfId="7" applyNumberFormat="1" applyFont="1" applyAlignment="1">
      <alignment horizontal="left"/>
    </xf>
    <xf numFmtId="0" fontId="8" fillId="0" borderId="62" xfId="7" applyFont="1" applyBorder="1" applyAlignment="1">
      <alignment horizontal="center"/>
    </xf>
    <xf numFmtId="0" fontId="8" fillId="0" borderId="63" xfId="7" applyFont="1" applyBorder="1" applyAlignment="1">
      <alignment horizontal="center"/>
    </xf>
    <xf numFmtId="0" fontId="5" fillId="0" borderId="34" xfId="7" applyFont="1" applyBorder="1" applyAlignment="1">
      <alignment horizontal="left"/>
    </xf>
    <xf numFmtId="0" fontId="5" fillId="0" borderId="28" xfId="7" applyFont="1" applyBorder="1" applyAlignment="1">
      <alignment horizontal="left"/>
    </xf>
    <xf numFmtId="0" fontId="5" fillId="0" borderId="35" xfId="7" applyFont="1" applyBorder="1" applyAlignment="1">
      <alignment horizontal="left"/>
    </xf>
    <xf numFmtId="0" fontId="5" fillId="0" borderId="34" xfId="7" applyFont="1" applyBorder="1" applyAlignment="1">
      <alignment horizontal="right" indent="1"/>
    </xf>
    <xf numFmtId="0" fontId="5" fillId="0" borderId="28" xfId="7" applyFont="1" applyBorder="1" applyAlignment="1">
      <alignment horizontal="right" indent="1"/>
    </xf>
    <xf numFmtId="0" fontId="5" fillId="0" borderId="63" xfId="7" applyFont="1" applyBorder="1" applyAlignment="1">
      <alignment horizontal="right" indent="1"/>
    </xf>
    <xf numFmtId="0" fontId="5" fillId="0" borderId="62" xfId="7" applyFont="1" applyBorder="1" applyAlignment="1">
      <alignment horizontal="center"/>
    </xf>
    <xf numFmtId="0" fontId="5" fillId="0" borderId="63" xfId="7" applyFont="1" applyBorder="1" applyAlignment="1">
      <alignment horizontal="center"/>
    </xf>
    <xf numFmtId="0" fontId="5" fillId="0" borderId="34" xfId="7" applyFont="1" applyBorder="1" applyAlignment="1">
      <alignment horizontal="right"/>
    </xf>
    <xf numFmtId="0" fontId="5" fillId="0" borderId="28" xfId="7" applyFont="1" applyBorder="1" applyAlignment="1">
      <alignment horizontal="right"/>
    </xf>
    <xf numFmtId="0" fontId="5" fillId="0" borderId="63" xfId="7" applyFont="1" applyBorder="1" applyAlignment="1">
      <alignment horizontal="right"/>
    </xf>
    <xf numFmtId="0" fontId="18" fillId="3" borderId="0" xfId="7" applyFont="1" applyFill="1" applyBorder="1" applyAlignment="1">
      <alignment horizontal="center" vertical="center"/>
    </xf>
    <xf numFmtId="0" fontId="5" fillId="5" borderId="6" xfId="7" applyFont="1" applyFill="1" applyBorder="1" applyAlignment="1">
      <alignment horizontal="center" vertical="center"/>
    </xf>
    <xf numFmtId="0" fontId="5" fillId="5" borderId="45" xfId="7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/>
    </xf>
    <xf numFmtId="0" fontId="5" fillId="0" borderId="40" xfId="7" applyFont="1" applyFill="1" applyBorder="1" applyAlignment="1">
      <alignment horizontal="center" vertical="center"/>
    </xf>
    <xf numFmtId="0" fontId="5" fillId="0" borderId="65" xfId="7" applyFont="1" applyBorder="1" applyAlignment="1">
      <alignment horizontal="center"/>
    </xf>
    <xf numFmtId="0" fontId="5" fillId="0" borderId="66" xfId="7" applyFont="1" applyBorder="1" applyAlignment="1">
      <alignment horizontal="center"/>
    </xf>
    <xf numFmtId="0" fontId="5" fillId="0" borderId="36" xfId="7" applyFont="1" applyBorder="1" applyAlignment="1">
      <alignment horizontal="left"/>
    </xf>
    <xf numFmtId="0" fontId="5" fillId="0" borderId="64" xfId="7" applyFont="1" applyBorder="1" applyAlignment="1">
      <alignment horizontal="left"/>
    </xf>
    <xf numFmtId="0" fontId="8" fillId="0" borderId="67" xfId="7" applyFont="1" applyBorder="1" applyAlignment="1">
      <alignment horizontal="center"/>
    </xf>
    <xf numFmtId="0" fontId="8" fillId="0" borderId="68" xfId="7" applyFont="1" applyBorder="1" applyAlignment="1">
      <alignment horizontal="center"/>
    </xf>
    <xf numFmtId="0" fontId="5" fillId="0" borderId="69" xfId="7" applyFont="1" applyBorder="1" applyAlignment="1">
      <alignment horizontal="right"/>
    </xf>
    <xf numFmtId="0" fontId="5" fillId="0" borderId="70" xfId="7" applyFont="1" applyBorder="1" applyAlignment="1">
      <alignment horizontal="right"/>
    </xf>
    <xf numFmtId="0" fontId="5" fillId="0" borderId="68" xfId="7" applyFont="1" applyBorder="1" applyAlignment="1">
      <alignment horizontal="right"/>
    </xf>
    <xf numFmtId="0" fontId="8" fillId="0" borderId="71" xfId="7" applyFont="1" applyBorder="1" applyAlignment="1">
      <alignment horizontal="center"/>
    </xf>
    <xf numFmtId="0" fontId="8" fillId="0" borderId="38" xfId="7" applyFont="1" applyBorder="1" applyAlignment="1">
      <alignment horizontal="center"/>
    </xf>
    <xf numFmtId="0" fontId="14" fillId="3" borderId="73" xfId="7" applyFont="1" applyFill="1" applyBorder="1" applyAlignment="1">
      <alignment horizontal="center" vertical="center"/>
    </xf>
    <xf numFmtId="0" fontId="14" fillId="3" borderId="5" xfId="7" applyFont="1" applyFill="1" applyBorder="1" applyAlignment="1">
      <alignment horizontal="center" vertical="center"/>
    </xf>
    <xf numFmtId="0" fontId="14" fillId="3" borderId="74" xfId="7" applyFont="1" applyFill="1" applyBorder="1" applyAlignment="1">
      <alignment horizontal="center" vertical="center"/>
    </xf>
    <xf numFmtId="0" fontId="14" fillId="3" borderId="42" xfId="7" applyFont="1" applyFill="1" applyBorder="1" applyAlignment="1">
      <alignment horizontal="center" vertical="center"/>
    </xf>
    <xf numFmtId="0" fontId="14" fillId="3" borderId="44" xfId="7" applyFont="1" applyFill="1" applyBorder="1" applyAlignment="1">
      <alignment horizontal="center" vertical="center"/>
    </xf>
    <xf numFmtId="0" fontId="14" fillId="3" borderId="43" xfId="7" applyFont="1" applyFill="1" applyBorder="1" applyAlignment="1">
      <alignment horizontal="center" vertical="center"/>
    </xf>
    <xf numFmtId="0" fontId="5" fillId="5" borderId="6" xfId="7" applyFont="1" applyFill="1" applyBorder="1" applyAlignment="1">
      <alignment horizontal="center"/>
    </xf>
    <xf numFmtId="0" fontId="5" fillId="5" borderId="45" xfId="7" applyFont="1" applyFill="1" applyBorder="1" applyAlignment="1">
      <alignment horizontal="center"/>
    </xf>
    <xf numFmtId="0" fontId="5" fillId="5" borderId="72" xfId="7" applyFont="1" applyFill="1" applyBorder="1" applyAlignment="1">
      <alignment horizontal="center"/>
    </xf>
    <xf numFmtId="173" fontId="8" fillId="0" borderId="0" xfId="7" applyNumberFormat="1" applyFont="1"/>
  </cellXfs>
  <cellStyles count="11">
    <cellStyle name="Millares" xfId="1" builtinId="3"/>
    <cellStyle name="Millares [0] 2" xfId="2"/>
    <cellStyle name="Millares 2" xfId="3"/>
    <cellStyle name="Normal" xfId="0" builtinId="0"/>
    <cellStyle name="Normal 2" xfId="4"/>
    <cellStyle name="Normal 3" xfId="5"/>
    <cellStyle name="Normal 5" xfId="6"/>
    <cellStyle name="Normal 9" xfId="7"/>
    <cellStyle name="Porcentaje" xfId="10" builtinId="5"/>
    <cellStyle name="Porcentaje 2" xfId="8"/>
    <cellStyle name="Porcentual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4</xdr:row>
      <xdr:rowOff>140653</xdr:rowOff>
    </xdr:from>
    <xdr:to>
      <xdr:col>8</xdr:col>
      <xdr:colOff>0</xdr:colOff>
      <xdr:row>4</xdr:row>
      <xdr:rowOff>140653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3A77382-7A4F-43E4-BF0E-CA4FFF01C5F0}"/>
            </a:ext>
          </a:extLst>
        </xdr:cNvPr>
        <xdr:cNvCxnSpPr/>
      </xdr:nvCxnSpPr>
      <xdr:spPr bwMode="auto">
        <a:xfrm>
          <a:off x="173037" y="801688"/>
          <a:ext cx="6351588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4</xdr:row>
      <xdr:rowOff>140653</xdr:rowOff>
    </xdr:from>
    <xdr:to>
      <xdr:col>8</xdr:col>
      <xdr:colOff>903514</xdr:colOff>
      <xdr:row>4</xdr:row>
      <xdr:rowOff>152400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EC171FA-DE70-45A0-830D-69977B88CA89}"/>
            </a:ext>
          </a:extLst>
        </xdr:cNvPr>
        <xdr:cNvCxnSpPr/>
      </xdr:nvCxnSpPr>
      <xdr:spPr bwMode="auto">
        <a:xfrm>
          <a:off x="257401" y="902653"/>
          <a:ext cx="8625342" cy="11747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4</xdr:row>
      <xdr:rowOff>140653</xdr:rowOff>
    </xdr:from>
    <xdr:to>
      <xdr:col>10</xdr:col>
      <xdr:colOff>21772</xdr:colOff>
      <xdr:row>5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C4CF124-474F-4196-A77A-CAA4697666BE}"/>
            </a:ext>
          </a:extLst>
        </xdr:cNvPr>
        <xdr:cNvCxnSpPr/>
      </xdr:nvCxnSpPr>
      <xdr:spPr bwMode="auto">
        <a:xfrm>
          <a:off x="213858" y="902653"/>
          <a:ext cx="8364085" cy="3351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ca%20B2/Henry%20Herrera/Caminos%20PECHP/Varios/WINDOWS/Profiles/Dzapata/Escritorio/Drenes%20Castilla-RS/ANACOS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.%202019%20San%20Ram&#243;n%20INFO/SR%20Desagregado%20General%20de%20Presupuestos/SAN%20RAMON%20MARZO%202018/12.-%20GASTOS%20DE%20SUPERVISION/SUPERVI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COSU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ALC "/>
      <sheetName val="PRES AGUA"/>
      <sheetName val="VR"/>
      <sheetName val="EJERC.PRESUP."/>
      <sheetName val="DESAG.PRESP.ANAL(alc)"/>
      <sheetName val="SUB META1"/>
      <sheetName val="SUB META 2"/>
      <sheetName val="SUB META 3 SUPERV"/>
      <sheetName val="SUB META 4"/>
      <sheetName val="EQUIPMIN"/>
    </sheetNames>
    <sheetDataSet>
      <sheetData sheetId="0" refreshError="1"/>
      <sheetData sheetId="1" refreshError="1"/>
      <sheetData sheetId="2" refreshError="1"/>
      <sheetData sheetId="3" refreshError="1">
        <row r="20">
          <cell r="D20">
            <v>3630035.17</v>
          </cell>
        </row>
        <row r="23">
          <cell r="D23">
            <v>149999.9952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86" zoomScaleNormal="100" zoomScaleSheetLayoutView="86" workbookViewId="0">
      <selection activeCell="C25" sqref="C25"/>
    </sheetView>
  </sheetViews>
  <sheetFormatPr baseColWidth="10" defaultColWidth="11.44140625" defaultRowHeight="13.2" x14ac:dyDescent="0.25"/>
  <cols>
    <col min="1" max="1" width="3" style="1" customWidth="1"/>
    <col min="2" max="2" width="7.44140625" style="1" customWidth="1"/>
    <col min="3" max="3" width="39.44140625" style="1" customWidth="1"/>
    <col min="4" max="4" width="23.5546875" style="1" customWidth="1"/>
    <col min="5" max="5" width="17.6640625" style="1" customWidth="1"/>
    <col min="6" max="6" width="16" style="1" customWidth="1"/>
    <col min="7" max="7" width="4.88671875" style="1" customWidth="1"/>
    <col min="8" max="8" width="14.109375" style="1" customWidth="1"/>
    <col min="9" max="9" width="12.6640625" style="1" customWidth="1"/>
    <col min="10" max="10" width="12.88671875" style="1" customWidth="1"/>
    <col min="11" max="11" width="3.6640625" style="1" customWidth="1"/>
    <col min="12" max="12" width="12.6640625" style="1" bestFit="1" customWidth="1"/>
    <col min="13" max="13" width="11.6640625" style="2" bestFit="1" customWidth="1"/>
    <col min="14" max="16384" width="11.44140625" style="1"/>
  </cols>
  <sheetData>
    <row r="1" spans="1:12" ht="17.399999999999999" x14ac:dyDescent="0.3">
      <c r="A1" s="152" t="s">
        <v>11</v>
      </c>
      <c r="B1" s="153"/>
      <c r="C1" s="153"/>
      <c r="D1" s="153"/>
      <c r="E1" s="153"/>
      <c r="F1" s="153"/>
      <c r="G1" s="154"/>
      <c r="H1" s="107"/>
      <c r="I1" s="107"/>
      <c r="J1" s="107"/>
      <c r="K1" s="101"/>
      <c r="L1" s="3"/>
    </row>
    <row r="2" spans="1:12" ht="21" customHeight="1" x14ac:dyDescent="0.25">
      <c r="A2" s="120"/>
      <c r="B2" s="121"/>
      <c r="C2" s="122"/>
      <c r="D2" s="122"/>
      <c r="E2" s="122"/>
      <c r="F2" s="122"/>
      <c r="G2" s="123"/>
      <c r="H2" s="4"/>
      <c r="I2" s="4"/>
      <c r="J2" s="4"/>
      <c r="K2" s="4"/>
      <c r="L2" s="4"/>
    </row>
    <row r="3" spans="1:12" ht="20.25" customHeight="1" x14ac:dyDescent="0.25">
      <c r="A3" s="120"/>
      <c r="B3" s="146" t="s">
        <v>62</v>
      </c>
      <c r="C3" s="147"/>
      <c r="D3" s="147"/>
      <c r="E3" s="147"/>
      <c r="F3" s="148"/>
      <c r="G3" s="124"/>
      <c r="H3" s="106"/>
      <c r="I3" s="106"/>
      <c r="J3" s="106"/>
      <c r="K3" s="102"/>
    </row>
    <row r="4" spans="1:12" ht="19.5" customHeight="1" x14ac:dyDescent="0.25">
      <c r="A4" s="120"/>
      <c r="B4" s="149"/>
      <c r="C4" s="150"/>
      <c r="D4" s="150"/>
      <c r="E4" s="150"/>
      <c r="F4" s="151"/>
      <c r="G4" s="124"/>
      <c r="H4" s="106"/>
      <c r="I4" s="106"/>
      <c r="J4" s="106"/>
      <c r="K4" s="102"/>
    </row>
    <row r="5" spans="1:12" ht="22.5" customHeight="1" thickBot="1" x14ac:dyDescent="0.3">
      <c r="A5" s="120"/>
      <c r="B5" s="121"/>
      <c r="C5" s="121"/>
      <c r="D5" s="121"/>
      <c r="E5" s="121"/>
      <c r="F5" s="121"/>
      <c r="G5" s="125"/>
    </row>
    <row r="6" spans="1:12" ht="22.5" customHeight="1" thickBot="1" x14ac:dyDescent="0.3">
      <c r="A6" s="120"/>
      <c r="B6" s="133" t="s">
        <v>0</v>
      </c>
      <c r="C6" s="157" t="s">
        <v>3</v>
      </c>
      <c r="D6" s="158"/>
      <c r="E6" s="134" t="s">
        <v>63</v>
      </c>
      <c r="F6" s="121"/>
      <c r="G6" s="125"/>
    </row>
    <row r="7" spans="1:12" ht="22.5" customHeight="1" thickBot="1" x14ac:dyDescent="0.3">
      <c r="A7" s="120"/>
      <c r="B7" s="157" t="s">
        <v>64</v>
      </c>
      <c r="C7" s="167"/>
      <c r="D7" s="167"/>
      <c r="E7" s="168"/>
      <c r="F7" s="121"/>
      <c r="G7" s="125"/>
    </row>
    <row r="8" spans="1:12" ht="22.5" customHeight="1" thickBot="1" x14ac:dyDescent="0.3">
      <c r="A8" s="120"/>
      <c r="B8" s="108">
        <v>1</v>
      </c>
      <c r="C8" s="161" t="s">
        <v>61</v>
      </c>
      <c r="D8" s="162"/>
      <c r="E8" s="111">
        <v>820350.25</v>
      </c>
      <c r="F8" s="121"/>
      <c r="G8" s="125"/>
    </row>
    <row r="9" spans="1:12" ht="22.5" customHeight="1" thickBot="1" x14ac:dyDescent="0.3">
      <c r="A9" s="120"/>
      <c r="B9" s="108">
        <v>2</v>
      </c>
      <c r="C9" s="161" t="s">
        <v>65</v>
      </c>
      <c r="D9" s="162"/>
      <c r="E9" s="111">
        <v>1856512.84</v>
      </c>
      <c r="F9" s="121"/>
      <c r="G9" s="125"/>
    </row>
    <row r="10" spans="1:12" ht="22.5" customHeight="1" x14ac:dyDescent="0.25">
      <c r="A10" s="120"/>
      <c r="B10" s="117"/>
      <c r="C10" s="163" t="s">
        <v>10</v>
      </c>
      <c r="D10" s="164"/>
      <c r="E10" s="112">
        <f>SUM(E8:E9)</f>
        <v>2676863.09</v>
      </c>
      <c r="F10" s="121"/>
      <c r="G10" s="125"/>
    </row>
    <row r="11" spans="1:12" ht="22.5" customHeight="1" x14ac:dyDescent="0.25">
      <c r="A11" s="120"/>
      <c r="B11" s="118"/>
      <c r="C11" s="165" t="s">
        <v>66</v>
      </c>
      <c r="D11" s="166"/>
      <c r="E11" s="113">
        <f>E10*0.1</f>
        <v>267686.30900000001</v>
      </c>
      <c r="F11" s="121"/>
      <c r="G11" s="125"/>
    </row>
    <row r="12" spans="1:12" ht="22.5" customHeight="1" thickBot="1" x14ac:dyDescent="0.3">
      <c r="A12" s="120"/>
      <c r="B12" s="118"/>
      <c r="C12" s="155" t="s">
        <v>67</v>
      </c>
      <c r="D12" s="156"/>
      <c r="E12" s="111">
        <f>E10*0.1</f>
        <v>267686.30900000001</v>
      </c>
      <c r="F12" s="121"/>
      <c r="G12" s="125"/>
    </row>
    <row r="13" spans="1:12" ht="22.5" customHeight="1" x14ac:dyDescent="0.25">
      <c r="A13" s="120"/>
      <c r="B13" s="118"/>
      <c r="C13" s="163" t="s">
        <v>2</v>
      </c>
      <c r="D13" s="164"/>
      <c r="E13" s="112">
        <f>+SUM(E10:E12)</f>
        <v>3212235.7079999996</v>
      </c>
      <c r="F13" s="121"/>
      <c r="G13" s="125"/>
    </row>
    <row r="14" spans="1:12" ht="22.5" customHeight="1" thickBot="1" x14ac:dyDescent="0.3">
      <c r="A14" s="120"/>
      <c r="B14" s="118"/>
      <c r="C14" s="155" t="s">
        <v>68</v>
      </c>
      <c r="D14" s="156"/>
      <c r="E14" s="111">
        <f>E13*0.18</f>
        <v>578202.42743999988</v>
      </c>
      <c r="F14" s="121"/>
      <c r="G14" s="125"/>
    </row>
    <row r="15" spans="1:12" ht="22.5" customHeight="1" thickBot="1" x14ac:dyDescent="0.3">
      <c r="A15" s="120"/>
      <c r="B15" s="119"/>
      <c r="C15" s="157" t="s">
        <v>69</v>
      </c>
      <c r="D15" s="158"/>
      <c r="E15" s="135">
        <f>ROUND(SUM(E13:E14),2)</f>
        <v>3790438.14</v>
      </c>
      <c r="F15" s="121"/>
      <c r="G15" s="125"/>
    </row>
    <row r="16" spans="1:12" ht="22.5" customHeight="1" thickBot="1" x14ac:dyDescent="0.3">
      <c r="A16" s="120"/>
      <c r="B16" s="109">
        <v>3</v>
      </c>
      <c r="C16" s="159" t="s">
        <v>1</v>
      </c>
      <c r="D16" s="160"/>
      <c r="E16" s="114">
        <v>100860</v>
      </c>
      <c r="F16" s="121"/>
      <c r="G16" s="125"/>
    </row>
    <row r="17" spans="1:12" ht="22.5" customHeight="1" thickBot="1" x14ac:dyDescent="0.3">
      <c r="A17" s="120"/>
      <c r="B17" s="110">
        <v>4</v>
      </c>
      <c r="C17" s="159" t="s">
        <v>14</v>
      </c>
      <c r="D17" s="160"/>
      <c r="E17" s="115">
        <f>[2]EJERC.PRESUP.!$D$23</f>
        <v>149999.9952</v>
      </c>
      <c r="F17" s="121"/>
      <c r="G17" s="125"/>
    </row>
    <row r="18" spans="1:12" ht="22.5" customHeight="1" thickBot="1" x14ac:dyDescent="0.3">
      <c r="A18" s="126"/>
      <c r="B18" s="127"/>
      <c r="C18" s="157" t="s">
        <v>70</v>
      </c>
      <c r="D18" s="158"/>
      <c r="E18" s="116">
        <f>SUM(E15:E17)</f>
        <v>4041298.1352000004</v>
      </c>
      <c r="F18" s="128"/>
      <c r="G18" s="129"/>
    </row>
    <row r="19" spans="1:12" ht="21" customHeight="1" x14ac:dyDescent="0.25">
      <c r="A19" s="120"/>
      <c r="B19" s="121"/>
      <c r="C19" s="121"/>
      <c r="D19" s="121"/>
      <c r="E19" s="121"/>
      <c r="F19" s="121"/>
      <c r="G19" s="125"/>
      <c r="J19" s="2"/>
      <c r="K19" s="2"/>
    </row>
    <row r="20" spans="1:12" ht="16.2" thickBot="1" x14ac:dyDescent="0.35">
      <c r="A20" s="126"/>
      <c r="B20" s="130" t="s">
        <v>85</v>
      </c>
      <c r="C20" s="131"/>
      <c r="D20" s="132"/>
      <c r="E20" s="128"/>
      <c r="F20" s="128"/>
      <c r="G20" s="129"/>
    </row>
    <row r="21" spans="1:12" x14ac:dyDescent="0.25">
      <c r="C21" s="5"/>
      <c r="D21" s="5"/>
    </row>
    <row r="22" spans="1:12" x14ac:dyDescent="0.25">
      <c r="C22" s="5"/>
      <c r="D22" s="5"/>
    </row>
    <row r="23" spans="1:12" x14ac:dyDescent="0.25">
      <c r="C23" s="5"/>
      <c r="D23" s="5"/>
    </row>
    <row r="24" spans="1:12" x14ac:dyDescent="0.25">
      <c r="C24" s="5"/>
      <c r="D24" s="5"/>
    </row>
    <row r="27" spans="1:12" ht="13.8" thickBot="1" x14ac:dyDescent="0.3">
      <c r="H27" s="7" t="s">
        <v>12</v>
      </c>
      <c r="J27" s="6">
        <v>11154695</v>
      </c>
      <c r="K27" s="103"/>
      <c r="L27" s="2" t="e">
        <f>+#REF!-J27</f>
        <v>#REF!</v>
      </c>
    </row>
    <row r="28" spans="1:12" ht="13.8" thickBot="1" x14ac:dyDescent="0.3"/>
    <row r="29" spans="1:12" ht="13.8" thickBot="1" x14ac:dyDescent="0.3">
      <c r="H29" s="7" t="s">
        <v>13</v>
      </c>
      <c r="J29" s="8" t="e">
        <f>+#REF!/J27</f>
        <v>#REF!</v>
      </c>
      <c r="K29" s="104"/>
    </row>
    <row r="30" spans="1:12" ht="13.8" thickBot="1" x14ac:dyDescent="0.3">
      <c r="J30" s="9" t="e">
        <f>+#REF!/J27</f>
        <v>#REF!</v>
      </c>
      <c r="K30" s="105"/>
    </row>
  </sheetData>
  <mergeCells count="15">
    <mergeCell ref="C17:D17"/>
    <mergeCell ref="C18:D18"/>
    <mergeCell ref="C6:D6"/>
    <mergeCell ref="C9:D9"/>
    <mergeCell ref="C8:D8"/>
    <mergeCell ref="C10:D10"/>
    <mergeCell ref="C11:D11"/>
    <mergeCell ref="C13:D13"/>
    <mergeCell ref="C12:D12"/>
    <mergeCell ref="B7:E7"/>
    <mergeCell ref="B3:F4"/>
    <mergeCell ref="A1:G1"/>
    <mergeCell ref="C14:D14"/>
    <mergeCell ref="C15:D15"/>
    <mergeCell ref="C16:D1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N32"/>
  <sheetViews>
    <sheetView showGridLines="0" tabSelected="1" view="pageBreakPreview" topLeftCell="B7" zoomScale="89" zoomScaleNormal="100" zoomScaleSheetLayoutView="89" workbookViewId="0">
      <selection activeCell="K28" sqref="K28"/>
    </sheetView>
  </sheetViews>
  <sheetFormatPr baseColWidth="10" defaultColWidth="11.44140625" defaultRowHeight="13.8" x14ac:dyDescent="0.3"/>
  <cols>
    <col min="1" max="1" width="2" style="18" customWidth="1"/>
    <col min="2" max="2" width="9.88671875" style="18" bestFit="1" customWidth="1"/>
    <col min="3" max="3" width="2.88671875" style="18" customWidth="1"/>
    <col min="4" max="4" width="38.33203125" style="18" customWidth="1"/>
    <col min="5" max="5" width="6.44140625" style="18" customWidth="1"/>
    <col min="6" max="6" width="14" style="18" customWidth="1"/>
    <col min="7" max="7" width="10.44140625" style="18" bestFit="1" customWidth="1"/>
    <col min="8" max="8" width="14.6640625" style="18" bestFit="1" customWidth="1"/>
    <col min="9" max="9" width="17.33203125" style="18" bestFit="1" customWidth="1"/>
    <col min="10" max="10" width="12.6640625" style="18" bestFit="1" customWidth="1"/>
    <col min="11" max="16384" width="11.44140625" style="18"/>
  </cols>
  <sheetData>
    <row r="2" spans="2:13" ht="15.6" x14ac:dyDescent="0.3">
      <c r="B2" s="192" t="s">
        <v>101</v>
      </c>
      <c r="C2" s="192"/>
      <c r="D2" s="192"/>
      <c r="E2" s="192"/>
      <c r="F2" s="192"/>
      <c r="G2" s="192"/>
      <c r="H2" s="192"/>
    </row>
    <row r="3" spans="2:13" ht="15.6" x14ac:dyDescent="0.3">
      <c r="B3" s="193"/>
      <c r="C3" s="193"/>
      <c r="D3" s="193"/>
      <c r="E3" s="193"/>
      <c r="F3" s="193"/>
      <c r="G3" s="193"/>
      <c r="H3" s="193"/>
    </row>
    <row r="4" spans="2:13" ht="15.6" x14ac:dyDescent="0.3">
      <c r="B4" s="193"/>
      <c r="C4" s="193"/>
      <c r="D4" s="193"/>
      <c r="E4" s="193"/>
      <c r="F4" s="193"/>
      <c r="G4" s="193"/>
      <c r="H4" s="193"/>
    </row>
    <row r="6" spans="2:13" ht="17.25" customHeight="1" x14ac:dyDescent="0.3">
      <c r="B6" s="19"/>
      <c r="C6" s="19"/>
      <c r="D6" s="19"/>
      <c r="E6" s="19"/>
      <c r="F6" s="19"/>
      <c r="G6" s="19"/>
      <c r="H6" s="19"/>
    </row>
    <row r="7" spans="2:13" ht="30.6" customHeight="1" x14ac:dyDescent="0.3">
      <c r="B7" s="20" t="s">
        <v>86</v>
      </c>
      <c r="C7" s="20" t="s">
        <v>15</v>
      </c>
      <c r="D7" s="171" t="s">
        <v>98</v>
      </c>
      <c r="E7" s="171"/>
      <c r="F7" s="171"/>
      <c r="G7" s="171"/>
      <c r="H7" s="171"/>
    </row>
    <row r="8" spans="2:13" ht="30.6" customHeight="1" x14ac:dyDescent="0.3">
      <c r="B8" s="20" t="s">
        <v>58</v>
      </c>
      <c r="C8" s="20" t="s">
        <v>15</v>
      </c>
      <c r="D8" s="171" t="s">
        <v>98</v>
      </c>
      <c r="E8" s="171"/>
      <c r="F8" s="171"/>
      <c r="G8" s="171"/>
      <c r="H8" s="171"/>
    </row>
    <row r="9" spans="2:13" ht="14.4" x14ac:dyDescent="0.3">
      <c r="B9" s="21" t="s">
        <v>87</v>
      </c>
      <c r="C9" s="21" t="s">
        <v>15</v>
      </c>
      <c r="D9" s="136" t="s">
        <v>99</v>
      </c>
      <c r="E9" s="21"/>
      <c r="F9" s="21"/>
      <c r="G9" s="21"/>
      <c r="H9" s="21"/>
    </row>
    <row r="10" spans="2:13" ht="14.4" x14ac:dyDescent="0.3">
      <c r="B10" s="21" t="s">
        <v>88</v>
      </c>
      <c r="C10" s="21" t="s">
        <v>15</v>
      </c>
      <c r="D10" s="22" t="s">
        <v>100</v>
      </c>
      <c r="E10" s="21"/>
      <c r="F10" s="21"/>
      <c r="G10" s="21"/>
      <c r="H10" s="21"/>
    </row>
    <row r="11" spans="2:13" s="23" customFormat="1" x14ac:dyDescent="0.25">
      <c r="F11" s="182" t="s">
        <v>17</v>
      </c>
      <c r="G11" s="182"/>
      <c r="H11" s="24">
        <v>200056.78</v>
      </c>
    </row>
    <row r="12" spans="2:13" s="23" customFormat="1" ht="14.4" thickBot="1" x14ac:dyDescent="0.3">
      <c r="B12" s="13"/>
      <c r="C12" s="13"/>
      <c r="D12" s="13"/>
      <c r="E12" s="13"/>
      <c r="F12" s="13"/>
      <c r="G12" s="13"/>
      <c r="H12" s="13"/>
      <c r="L12" s="25"/>
    </row>
    <row r="13" spans="2:13" s="23" customFormat="1" ht="22.5" customHeight="1" thickBot="1" x14ac:dyDescent="0.3">
      <c r="B13" s="183" t="s">
        <v>18</v>
      </c>
      <c r="C13" s="184"/>
      <c r="D13" s="184"/>
      <c r="E13" s="184"/>
      <c r="F13" s="184"/>
      <c r="G13" s="184"/>
      <c r="H13" s="185"/>
      <c r="J13" s="13"/>
      <c r="K13" s="13"/>
      <c r="L13" s="13"/>
      <c r="M13" s="13"/>
    </row>
    <row r="14" spans="2:13" s="23" customFormat="1" ht="14.4" thickBot="1" x14ac:dyDescent="0.3">
      <c r="B14" s="13"/>
      <c r="C14" s="13"/>
      <c r="D14" s="13"/>
      <c r="E14" s="13"/>
      <c r="F14" s="13"/>
      <c r="G14" s="13"/>
      <c r="H14" s="13"/>
      <c r="J14" s="13"/>
      <c r="K14" s="13"/>
      <c r="L14" s="13"/>
      <c r="M14" s="13"/>
    </row>
    <row r="15" spans="2:13" s="23" customFormat="1" ht="27.6" x14ac:dyDescent="0.25">
      <c r="B15" s="186" t="s">
        <v>19</v>
      </c>
      <c r="C15" s="187"/>
      <c r="D15" s="26" t="s">
        <v>20</v>
      </c>
      <c r="E15" s="26" t="s">
        <v>21</v>
      </c>
      <c r="F15" s="27" t="s">
        <v>22</v>
      </c>
      <c r="G15" s="27" t="s">
        <v>23</v>
      </c>
      <c r="H15" s="28" t="s">
        <v>24</v>
      </c>
      <c r="J15" s="13"/>
      <c r="K15" s="13"/>
      <c r="L15" s="29"/>
      <c r="M15" s="29"/>
    </row>
    <row r="16" spans="2:13" s="23" customFormat="1" x14ac:dyDescent="0.25">
      <c r="B16" s="188" t="s">
        <v>25</v>
      </c>
      <c r="C16" s="189"/>
      <c r="D16" s="190" t="s">
        <v>26</v>
      </c>
      <c r="E16" s="190"/>
      <c r="F16" s="190"/>
      <c r="G16" s="190"/>
      <c r="H16" s="191"/>
      <c r="J16" s="30"/>
      <c r="K16" s="13"/>
      <c r="L16" s="16"/>
      <c r="M16" s="13"/>
    </row>
    <row r="17" spans="2:14" s="23" customFormat="1" x14ac:dyDescent="0.25">
      <c r="B17" s="172">
        <v>1</v>
      </c>
      <c r="C17" s="173"/>
      <c r="D17" s="31" t="s">
        <v>27</v>
      </c>
      <c r="E17" s="32" t="s">
        <v>28</v>
      </c>
      <c r="F17" s="33">
        <v>1</v>
      </c>
      <c r="G17" s="34">
        <f>+'GG. FIJOS'!$I$33</f>
        <v>5400</v>
      </c>
      <c r="H17" s="35">
        <f>+G17*F17</f>
        <v>5400</v>
      </c>
      <c r="I17" s="36"/>
      <c r="J17" s="37"/>
      <c r="K17" s="13"/>
      <c r="L17" s="16"/>
      <c r="M17" s="16"/>
      <c r="N17" s="25"/>
    </row>
    <row r="18" spans="2:14" s="23" customFormat="1" x14ac:dyDescent="0.25">
      <c r="B18" s="172"/>
      <c r="C18" s="173"/>
      <c r="D18" s="31"/>
      <c r="E18" s="32"/>
      <c r="F18" s="38"/>
      <c r="G18" s="38"/>
      <c r="H18" s="35"/>
      <c r="I18" s="39"/>
      <c r="J18" s="16"/>
      <c r="K18" s="13"/>
      <c r="L18" s="16"/>
      <c r="M18" s="16"/>
    </row>
    <row r="19" spans="2:14" s="23" customFormat="1" x14ac:dyDescent="0.25">
      <c r="B19" s="174" t="s">
        <v>29</v>
      </c>
      <c r="C19" s="175"/>
      <c r="D19" s="176" t="s">
        <v>30</v>
      </c>
      <c r="E19" s="176"/>
      <c r="F19" s="176"/>
      <c r="G19" s="176"/>
      <c r="H19" s="177"/>
      <c r="I19" s="39"/>
      <c r="J19" s="16"/>
      <c r="K19" s="13"/>
      <c r="L19" s="16"/>
      <c r="M19" s="16"/>
    </row>
    <row r="20" spans="2:14" s="23" customFormat="1" x14ac:dyDescent="0.25">
      <c r="B20" s="172">
        <v>1</v>
      </c>
      <c r="C20" s="173"/>
      <c r="D20" s="31" t="s">
        <v>31</v>
      </c>
      <c r="E20" s="32" t="s">
        <v>28</v>
      </c>
      <c r="F20" s="33">
        <v>1</v>
      </c>
      <c r="G20" s="34">
        <f>+'GG. VARIABLES'!J26</f>
        <v>14605.6778888889</v>
      </c>
      <c r="H20" s="35">
        <f>+G20*F20</f>
        <v>14605.6778888889</v>
      </c>
      <c r="I20" s="36"/>
      <c r="J20" s="40"/>
      <c r="K20" s="13"/>
      <c r="L20" s="16"/>
      <c r="M20" s="16"/>
      <c r="N20" s="25"/>
    </row>
    <row r="21" spans="2:14" s="23" customFormat="1" x14ac:dyDescent="0.25">
      <c r="B21" s="178"/>
      <c r="C21" s="179"/>
      <c r="D21" s="180"/>
      <c r="E21" s="180"/>
      <c r="F21" s="180"/>
      <c r="G21" s="180"/>
      <c r="H21" s="181"/>
      <c r="I21" s="41"/>
      <c r="J21" s="16"/>
      <c r="K21" s="13"/>
      <c r="L21" s="13"/>
      <c r="M21" s="13"/>
    </row>
    <row r="22" spans="2:14" s="23" customFormat="1" ht="14.4" thickBot="1" x14ac:dyDescent="0.3">
      <c r="B22" s="194" t="s">
        <v>32</v>
      </c>
      <c r="C22" s="195"/>
      <c r="D22" s="195"/>
      <c r="E22" s="195"/>
      <c r="F22" s="195"/>
      <c r="G22" s="196"/>
      <c r="H22" s="42">
        <f>H17+H20</f>
        <v>20005.677888888902</v>
      </c>
      <c r="J22" s="30"/>
      <c r="K22" s="13"/>
      <c r="L22" s="13"/>
      <c r="M22" s="16"/>
    </row>
    <row r="23" spans="2:14" s="23" customFormat="1" ht="14.4" thickBot="1" x14ac:dyDescent="0.3">
      <c r="B23" s="43"/>
      <c r="C23" s="43"/>
      <c r="D23" s="43"/>
      <c r="E23" s="43"/>
      <c r="F23" s="43"/>
      <c r="G23" s="43"/>
      <c r="H23" s="43"/>
      <c r="J23" s="44"/>
    </row>
    <row r="24" spans="2:14" s="23" customFormat="1" ht="14.4" thickBot="1" x14ac:dyDescent="0.3">
      <c r="B24" s="13"/>
      <c r="C24" s="13"/>
      <c r="D24" s="169" t="s">
        <v>33</v>
      </c>
      <c r="E24" s="170"/>
      <c r="F24" s="170"/>
      <c r="G24" s="45">
        <f>+F27</f>
        <v>9.9999999444602194E-2</v>
      </c>
      <c r="H24" s="46"/>
      <c r="J24" s="44"/>
      <c r="M24" s="47"/>
    </row>
    <row r="25" spans="2:14" s="23" customFormat="1" x14ac:dyDescent="0.25">
      <c r="B25" s="13"/>
      <c r="C25" s="13"/>
      <c r="D25" s="48" t="s">
        <v>34</v>
      </c>
      <c r="E25" s="49" t="s">
        <v>16</v>
      </c>
      <c r="F25" s="50">
        <f>+H11</f>
        <v>200056.78</v>
      </c>
      <c r="G25" s="51"/>
      <c r="H25" s="13"/>
      <c r="I25" s="139">
        <f>+H11*0.1</f>
        <v>20005.678</v>
      </c>
      <c r="J25" s="23">
        <f>+I27/3</f>
        <v>0</v>
      </c>
    </row>
    <row r="26" spans="2:14" s="23" customFormat="1" x14ac:dyDescent="0.25">
      <c r="B26" s="13"/>
      <c r="C26" s="13"/>
      <c r="D26" s="52" t="s">
        <v>35</v>
      </c>
      <c r="E26" s="53" t="s">
        <v>16</v>
      </c>
      <c r="F26" s="54">
        <f>H22</f>
        <v>20005.677888888902</v>
      </c>
      <c r="G26" s="55"/>
      <c r="H26" s="13"/>
      <c r="I26" s="237">
        <f>+F26-I25</f>
        <v>-1.111110977944918E-4</v>
      </c>
      <c r="L26" s="25"/>
    </row>
    <row r="27" spans="2:14" s="23" customFormat="1" ht="14.4" thickBot="1" x14ac:dyDescent="0.3">
      <c r="B27" s="13"/>
      <c r="C27" s="13"/>
      <c r="D27" s="56" t="s">
        <v>36</v>
      </c>
      <c r="E27" s="57" t="s">
        <v>37</v>
      </c>
      <c r="F27" s="58">
        <f>(F26/F25)</f>
        <v>9.9999999444602194E-2</v>
      </c>
      <c r="G27" s="59"/>
      <c r="H27" s="13"/>
      <c r="I27" s="25"/>
      <c r="L27" s="25"/>
    </row>
    <row r="28" spans="2:14" s="23" customFormat="1" x14ac:dyDescent="0.25">
      <c r="B28" s="13"/>
      <c r="C28" s="13"/>
      <c r="D28" s="13"/>
      <c r="E28" s="13"/>
      <c r="F28" s="13"/>
      <c r="G28" s="29"/>
      <c r="H28" s="13"/>
    </row>
    <row r="30" spans="2:14" x14ac:dyDescent="0.3">
      <c r="J30" s="60"/>
    </row>
    <row r="31" spans="2:14" x14ac:dyDescent="0.3">
      <c r="H31" s="60"/>
    </row>
    <row r="32" spans="2:14" x14ac:dyDescent="0.3">
      <c r="I32" s="60"/>
    </row>
  </sheetData>
  <mergeCells count="19">
    <mergeCell ref="B2:H2"/>
    <mergeCell ref="B3:H3"/>
    <mergeCell ref="B4:H4"/>
    <mergeCell ref="D7:H7"/>
    <mergeCell ref="B22:G22"/>
    <mergeCell ref="D24:F24"/>
    <mergeCell ref="D8:H8"/>
    <mergeCell ref="B17:C17"/>
    <mergeCell ref="B18:C18"/>
    <mergeCell ref="B19:C19"/>
    <mergeCell ref="D19:H19"/>
    <mergeCell ref="B20:C20"/>
    <mergeCell ref="B21:C21"/>
    <mergeCell ref="D21:H21"/>
    <mergeCell ref="F11:G11"/>
    <mergeCell ref="B13:H13"/>
    <mergeCell ref="B15:C15"/>
    <mergeCell ref="B16:C16"/>
    <mergeCell ref="D16:H16"/>
  </mergeCells>
  <pageMargins left="0.9055118110236221" right="0.19685039370078741" top="0.98425196850393704" bottom="0.98425196850393704" header="0" footer="0"/>
  <pageSetup paperSize="9" scale="92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7"/>
  <sheetViews>
    <sheetView showGridLines="0" view="pageBreakPreview" topLeftCell="A13" zoomScale="85" zoomScaleNormal="80" zoomScaleSheetLayoutView="85" workbookViewId="0">
      <selection activeCell="D25" sqref="D25:H25"/>
    </sheetView>
  </sheetViews>
  <sheetFormatPr baseColWidth="10" defaultColWidth="11.44140625" defaultRowHeight="13.2" x14ac:dyDescent="0.25"/>
  <cols>
    <col min="1" max="1" width="3.109375" style="10" customWidth="1"/>
    <col min="2" max="2" width="10.33203125" style="61" customWidth="1"/>
    <col min="3" max="3" width="3.88671875" style="61" customWidth="1"/>
    <col min="4" max="4" width="48.5546875" style="10" customWidth="1"/>
    <col min="5" max="5" width="9.109375" style="10" customWidth="1"/>
    <col min="6" max="6" width="12" style="10" customWidth="1"/>
    <col min="7" max="7" width="10.6640625" style="10" customWidth="1"/>
    <col min="8" max="8" width="18.5546875" style="10" customWidth="1"/>
    <col min="9" max="9" width="16.109375" style="10" customWidth="1"/>
    <col min="10" max="10" width="3.33203125" style="10" customWidth="1"/>
    <col min="11" max="16384" width="11.44140625" style="10"/>
  </cols>
  <sheetData>
    <row r="1" spans="1:10" s="18" customFormat="1" ht="13.8" x14ac:dyDescent="0.3"/>
    <row r="2" spans="1:10" s="18" customFormat="1" ht="15.6" x14ac:dyDescent="0.3">
      <c r="B2" s="192" t="s">
        <v>96</v>
      </c>
      <c r="C2" s="192"/>
      <c r="D2" s="192"/>
      <c r="E2" s="192"/>
      <c r="F2" s="192"/>
      <c r="G2" s="192"/>
      <c r="H2" s="192"/>
      <c r="I2" s="192"/>
    </row>
    <row r="3" spans="1:10" s="18" customFormat="1" ht="15.6" x14ac:dyDescent="0.3">
      <c r="B3" s="193"/>
      <c r="C3" s="193"/>
      <c r="D3" s="193"/>
      <c r="E3" s="193"/>
      <c r="F3" s="193"/>
      <c r="G3" s="193"/>
      <c r="H3" s="193"/>
      <c r="I3" s="193"/>
    </row>
    <row r="4" spans="1:10" s="18" customFormat="1" ht="15.6" x14ac:dyDescent="0.3">
      <c r="B4" s="193"/>
      <c r="C4" s="193"/>
      <c r="D4" s="193"/>
      <c r="E4" s="193"/>
      <c r="F4" s="193"/>
      <c r="G4" s="193"/>
      <c r="H4" s="193"/>
      <c r="I4" s="193"/>
    </row>
    <row r="5" spans="1:10" s="18" customFormat="1" ht="13.8" x14ac:dyDescent="0.3"/>
    <row r="6" spans="1:10" s="18" customFormat="1" ht="17.25" customHeight="1" x14ac:dyDescent="0.3">
      <c r="B6" s="19"/>
      <c r="C6" s="19"/>
      <c r="D6" s="19"/>
      <c r="E6" s="19"/>
      <c r="F6" s="19"/>
      <c r="G6" s="19"/>
      <c r="H6" s="19"/>
    </row>
    <row r="7" spans="1:10" s="18" customFormat="1" ht="30.6" customHeight="1" x14ac:dyDescent="0.3">
      <c r="B7" s="20" t="s">
        <v>86</v>
      </c>
      <c r="C7" s="20" t="s">
        <v>15</v>
      </c>
      <c r="D7" s="171" t="str">
        <f>+'GG. CONSOLIDADO'!D7:H7</f>
        <v xml:space="preserve">REHABILITACION DE LA AVENIDA EGUIGUREN ENTRE PUENTE INDEPENDENCIA Y AV. SULLANA EN EL DISTRITO DE PIURA, PROVINCIA DE PIURA </v>
      </c>
      <c r="E7" s="171"/>
      <c r="F7" s="171"/>
      <c r="G7" s="171"/>
      <c r="H7" s="171"/>
      <c r="I7" s="171"/>
    </row>
    <row r="8" spans="1:10" s="18" customFormat="1" ht="30.6" customHeight="1" x14ac:dyDescent="0.3">
      <c r="B8" s="20" t="s">
        <v>58</v>
      </c>
      <c r="C8" s="20" t="s">
        <v>15</v>
      </c>
      <c r="D8" s="171" t="str">
        <f>+'GG. CONSOLIDADO'!D8:H8</f>
        <v xml:space="preserve">REHABILITACION DE LA AVENIDA EGUIGUREN ENTRE PUENTE INDEPENDENCIA Y AV. SULLANA EN EL DISTRITO DE PIURA, PROVINCIA DE PIURA </v>
      </c>
      <c r="E8" s="171"/>
      <c r="F8" s="171"/>
      <c r="G8" s="171"/>
      <c r="H8" s="171"/>
      <c r="I8" s="171"/>
    </row>
    <row r="9" spans="1:10" s="18" customFormat="1" ht="14.4" x14ac:dyDescent="0.3">
      <c r="B9" s="21" t="s">
        <v>87</v>
      </c>
      <c r="C9" s="21" t="s">
        <v>15</v>
      </c>
      <c r="D9" s="197" t="s">
        <v>99</v>
      </c>
      <c r="E9" s="197"/>
      <c r="F9" s="197"/>
      <c r="G9" s="197"/>
      <c r="H9" s="197"/>
      <c r="I9" s="197"/>
    </row>
    <row r="10" spans="1:10" s="18" customFormat="1" ht="14.4" x14ac:dyDescent="0.3">
      <c r="B10" s="21" t="s">
        <v>88</v>
      </c>
      <c r="C10" s="21" t="s">
        <v>15</v>
      </c>
      <c r="D10" s="198" t="str">
        <f>+'GG. CONSOLIDADO'!D10</f>
        <v>30 DÍAS CALENDARIOS</v>
      </c>
      <c r="E10" s="198"/>
      <c r="F10" s="198"/>
      <c r="G10" s="198"/>
      <c r="H10" s="198"/>
      <c r="I10" s="198"/>
    </row>
    <row r="11" spans="1:10" ht="18.75" customHeight="1" x14ac:dyDescent="0.25"/>
    <row r="12" spans="1:10" ht="22.5" customHeight="1" x14ac:dyDescent="0.25">
      <c r="A12" s="12"/>
      <c r="B12" s="212" t="s">
        <v>38</v>
      </c>
      <c r="C12" s="212"/>
      <c r="D12" s="212"/>
      <c r="E12" s="212"/>
      <c r="F12" s="212"/>
      <c r="G12" s="212"/>
      <c r="H12" s="212"/>
      <c r="I12" s="212"/>
      <c r="J12" s="62"/>
    </row>
    <row r="13" spans="1:10" ht="25.5" customHeight="1" x14ac:dyDescent="0.25">
      <c r="A13" s="12"/>
      <c r="B13" s="212" t="s">
        <v>39</v>
      </c>
      <c r="C13" s="212"/>
      <c r="D13" s="212"/>
      <c r="E13" s="212"/>
      <c r="F13" s="212"/>
      <c r="G13" s="212"/>
      <c r="H13" s="212"/>
      <c r="I13" s="212"/>
      <c r="J13" s="62"/>
    </row>
    <row r="14" spans="1:10" ht="15" customHeight="1" thickBot="1" x14ac:dyDescent="0.3">
      <c r="A14" s="12"/>
      <c r="B14" s="29"/>
      <c r="C14" s="29"/>
      <c r="D14" s="13"/>
      <c r="E14" s="13"/>
      <c r="F14" s="13"/>
      <c r="G14" s="13"/>
      <c r="H14" s="13"/>
      <c r="I14" s="13"/>
      <c r="J14" s="12"/>
    </row>
    <row r="15" spans="1:10" ht="32.25" customHeight="1" thickBot="1" x14ac:dyDescent="0.3">
      <c r="A15" s="12"/>
      <c r="B15" s="215" t="s">
        <v>19</v>
      </c>
      <c r="C15" s="216"/>
      <c r="D15" s="63" t="s">
        <v>20</v>
      </c>
      <c r="E15" s="63" t="s">
        <v>21</v>
      </c>
      <c r="F15" s="64" t="s">
        <v>40</v>
      </c>
      <c r="G15" s="64" t="s">
        <v>41</v>
      </c>
      <c r="H15" s="64" t="s">
        <v>23</v>
      </c>
      <c r="I15" s="65" t="s">
        <v>24</v>
      </c>
      <c r="J15" s="12"/>
    </row>
    <row r="16" spans="1:10" ht="17.100000000000001" customHeight="1" x14ac:dyDescent="0.25">
      <c r="A16" s="12"/>
      <c r="B16" s="217">
        <v>1.1000000000000001</v>
      </c>
      <c r="C16" s="218"/>
      <c r="D16" s="219" t="s">
        <v>42</v>
      </c>
      <c r="E16" s="219"/>
      <c r="F16" s="219"/>
      <c r="G16" s="219"/>
      <c r="H16" s="219"/>
      <c r="I16" s="220"/>
      <c r="J16" s="12"/>
    </row>
    <row r="17" spans="1:10" ht="17.100000000000001" customHeight="1" x14ac:dyDescent="0.25">
      <c r="A17" s="12"/>
      <c r="B17" s="199" t="s">
        <v>4</v>
      </c>
      <c r="C17" s="200"/>
      <c r="D17" s="66" t="s">
        <v>43</v>
      </c>
      <c r="E17" s="53" t="s">
        <v>78</v>
      </c>
      <c r="F17" s="100">
        <v>1</v>
      </c>
      <c r="G17" s="100"/>
      <c r="H17" s="86">
        <v>5</v>
      </c>
      <c r="I17" s="87">
        <f>+F17*H17</f>
        <v>5</v>
      </c>
      <c r="J17" s="12"/>
    </row>
    <row r="18" spans="1:10" ht="17.100000000000001" customHeight="1" x14ac:dyDescent="0.25">
      <c r="A18" s="12"/>
      <c r="B18" s="199" t="s">
        <v>5</v>
      </c>
      <c r="C18" s="200"/>
      <c r="D18" s="66" t="s">
        <v>71</v>
      </c>
      <c r="E18" s="53" t="s">
        <v>78</v>
      </c>
      <c r="F18" s="100">
        <v>1</v>
      </c>
      <c r="G18" s="100"/>
      <c r="H18" s="86">
        <v>120</v>
      </c>
      <c r="I18" s="87">
        <f t="shared" ref="I18:I20" si="0">+F18*H18</f>
        <v>120</v>
      </c>
      <c r="J18" s="12"/>
    </row>
    <row r="19" spans="1:10" ht="17.100000000000001" customHeight="1" x14ac:dyDescent="0.25">
      <c r="A19" s="12"/>
      <c r="B19" s="199" t="s">
        <v>6</v>
      </c>
      <c r="C19" s="200"/>
      <c r="D19" s="66" t="s">
        <v>72</v>
      </c>
      <c r="E19" s="53" t="s">
        <v>78</v>
      </c>
      <c r="F19" s="100">
        <v>1</v>
      </c>
      <c r="G19" s="100"/>
      <c r="H19" s="86">
        <v>250</v>
      </c>
      <c r="I19" s="87">
        <f t="shared" si="0"/>
        <v>250</v>
      </c>
      <c r="J19" s="12"/>
    </row>
    <row r="20" spans="1:10" ht="17.100000000000001" customHeight="1" x14ac:dyDescent="0.25">
      <c r="A20" s="12"/>
      <c r="B20" s="199" t="s">
        <v>59</v>
      </c>
      <c r="C20" s="200"/>
      <c r="D20" s="66" t="s">
        <v>73</v>
      </c>
      <c r="E20" s="53" t="s">
        <v>78</v>
      </c>
      <c r="F20" s="100">
        <v>1</v>
      </c>
      <c r="G20" s="100"/>
      <c r="H20" s="86">
        <v>850</v>
      </c>
      <c r="I20" s="87">
        <f t="shared" si="0"/>
        <v>850</v>
      </c>
      <c r="J20" s="12"/>
    </row>
    <row r="21" spans="1:10" ht="17.100000000000001" customHeight="1" thickBot="1" x14ac:dyDescent="0.3">
      <c r="A21" s="12"/>
      <c r="B21" s="207"/>
      <c r="C21" s="208"/>
      <c r="D21" s="209" t="s">
        <v>45</v>
      </c>
      <c r="E21" s="210"/>
      <c r="F21" s="210"/>
      <c r="G21" s="210"/>
      <c r="H21" s="211"/>
      <c r="I21" s="68">
        <f>SUM(I17:I20)</f>
        <v>1225</v>
      </c>
      <c r="J21" s="12"/>
    </row>
    <row r="22" spans="1:10" ht="32.25" customHeight="1" thickBot="1" x14ac:dyDescent="0.3">
      <c r="A22" s="12"/>
      <c r="B22" s="215" t="s">
        <v>19</v>
      </c>
      <c r="C22" s="216"/>
      <c r="D22" s="63" t="s">
        <v>20</v>
      </c>
      <c r="E22" s="63"/>
      <c r="F22" s="63" t="s">
        <v>90</v>
      </c>
      <c r="G22" s="64" t="s">
        <v>91</v>
      </c>
      <c r="H22" s="64" t="s">
        <v>92</v>
      </c>
      <c r="I22" s="65" t="s">
        <v>24</v>
      </c>
      <c r="J22" s="12"/>
    </row>
    <row r="23" spans="1:10" ht="17.100000000000001" customHeight="1" x14ac:dyDescent="0.25">
      <c r="A23" s="12"/>
      <c r="B23" s="207">
        <v>1.2</v>
      </c>
      <c r="C23" s="208"/>
      <c r="D23" s="201" t="s">
        <v>47</v>
      </c>
      <c r="E23" s="202"/>
      <c r="F23" s="202"/>
      <c r="G23" s="202"/>
      <c r="H23" s="202"/>
      <c r="I23" s="203"/>
      <c r="J23" s="12"/>
    </row>
    <row r="24" spans="1:10" ht="17.100000000000001" customHeight="1" x14ac:dyDescent="0.25">
      <c r="A24" s="12"/>
      <c r="B24" s="199" t="s">
        <v>46</v>
      </c>
      <c r="C24" s="200"/>
      <c r="D24" s="70" t="s">
        <v>75</v>
      </c>
      <c r="E24" s="67"/>
      <c r="F24" s="67">
        <v>1</v>
      </c>
      <c r="G24" s="67">
        <v>75</v>
      </c>
      <c r="H24" s="67">
        <v>5000</v>
      </c>
      <c r="I24" s="71">
        <f>+F24*G24*H24/100</f>
        <v>3750</v>
      </c>
      <c r="J24" s="12"/>
    </row>
    <row r="25" spans="1:10" ht="17.100000000000001" customHeight="1" thickBot="1" x14ac:dyDescent="0.3">
      <c r="A25" s="12"/>
      <c r="B25" s="199"/>
      <c r="C25" s="200"/>
      <c r="D25" s="204" t="s">
        <v>49</v>
      </c>
      <c r="E25" s="205"/>
      <c r="F25" s="205"/>
      <c r="G25" s="205"/>
      <c r="H25" s="206"/>
      <c r="I25" s="68">
        <f>SUM(I24:I24)</f>
        <v>3750</v>
      </c>
      <c r="J25" s="12"/>
    </row>
    <row r="26" spans="1:10" ht="32.25" customHeight="1" thickBot="1" x14ac:dyDescent="0.3">
      <c r="A26" s="12"/>
      <c r="B26" s="215" t="s">
        <v>19</v>
      </c>
      <c r="C26" s="216"/>
      <c r="D26" s="63" t="s">
        <v>20</v>
      </c>
      <c r="E26" s="63" t="s">
        <v>21</v>
      </c>
      <c r="F26" s="64" t="s">
        <v>40</v>
      </c>
      <c r="G26" s="64" t="s">
        <v>41</v>
      </c>
      <c r="H26" s="64" t="s">
        <v>23</v>
      </c>
      <c r="I26" s="65" t="s">
        <v>24</v>
      </c>
      <c r="J26" s="12"/>
    </row>
    <row r="27" spans="1:10" ht="17.100000000000001" customHeight="1" x14ac:dyDescent="0.25">
      <c r="A27" s="12"/>
      <c r="B27" s="207">
        <v>1.3</v>
      </c>
      <c r="C27" s="208"/>
      <c r="D27" s="201" t="s">
        <v>74</v>
      </c>
      <c r="E27" s="202"/>
      <c r="F27" s="202"/>
      <c r="G27" s="202"/>
      <c r="H27" s="202"/>
      <c r="I27" s="203"/>
      <c r="J27" s="12"/>
    </row>
    <row r="28" spans="1:10" ht="17.100000000000001" customHeight="1" x14ac:dyDescent="0.25">
      <c r="A28" s="12"/>
      <c r="B28" s="199" t="s">
        <v>48</v>
      </c>
      <c r="C28" s="200"/>
      <c r="D28" s="70" t="s">
        <v>76</v>
      </c>
      <c r="E28" s="53" t="s">
        <v>79</v>
      </c>
      <c r="F28" s="67">
        <v>5</v>
      </c>
      <c r="G28" s="67">
        <v>1</v>
      </c>
      <c r="H28" s="54">
        <v>25</v>
      </c>
      <c r="I28" s="71">
        <f>F28*G28*H28</f>
        <v>125</v>
      </c>
      <c r="J28" s="12"/>
    </row>
    <row r="29" spans="1:10" ht="17.100000000000001" customHeight="1" x14ac:dyDescent="0.25">
      <c r="A29" s="12"/>
      <c r="B29" s="199" t="s">
        <v>48</v>
      </c>
      <c r="C29" s="200"/>
      <c r="D29" s="70" t="s">
        <v>77</v>
      </c>
      <c r="E29" s="53" t="s">
        <v>79</v>
      </c>
      <c r="F29" s="67">
        <v>2</v>
      </c>
      <c r="G29" s="67">
        <v>1</v>
      </c>
      <c r="H29" s="54">
        <v>150</v>
      </c>
      <c r="I29" s="71">
        <f>F29*G29*H29</f>
        <v>300</v>
      </c>
      <c r="J29" s="12"/>
    </row>
    <row r="30" spans="1:10" ht="17.100000000000001" customHeight="1" x14ac:dyDescent="0.25">
      <c r="A30" s="12"/>
      <c r="B30" s="140"/>
      <c r="C30" s="141"/>
      <c r="D30" s="142"/>
      <c r="E30" s="143"/>
      <c r="F30" s="144"/>
      <c r="G30" s="144"/>
      <c r="H30" s="145"/>
      <c r="I30" s="71"/>
      <c r="J30" s="12"/>
    </row>
    <row r="31" spans="1:10" ht="17.100000000000001" customHeight="1" x14ac:dyDescent="0.25">
      <c r="A31" s="12"/>
      <c r="B31" s="199"/>
      <c r="C31" s="200"/>
      <c r="D31" s="204" t="s">
        <v>49</v>
      </c>
      <c r="E31" s="205"/>
      <c r="F31" s="205"/>
      <c r="G31" s="205"/>
      <c r="H31" s="206"/>
      <c r="I31" s="68">
        <f>SUM(I28:I29)</f>
        <v>425</v>
      </c>
      <c r="J31" s="12"/>
    </row>
    <row r="32" spans="1:10" ht="17.100000000000001" customHeight="1" thickBot="1" x14ac:dyDescent="0.3">
      <c r="A32" s="12"/>
      <c r="B32" s="72"/>
      <c r="C32" s="29"/>
      <c r="D32" s="13"/>
      <c r="E32" s="29"/>
      <c r="F32" s="15"/>
      <c r="G32" s="17"/>
      <c r="H32" s="16"/>
      <c r="I32" s="73"/>
      <c r="J32" s="12"/>
    </row>
    <row r="33" spans="1:11" ht="17.100000000000001" customHeight="1" thickBot="1" x14ac:dyDescent="0.3">
      <c r="A33" s="12"/>
      <c r="B33" s="213" t="s">
        <v>50</v>
      </c>
      <c r="C33" s="214"/>
      <c r="D33" s="214"/>
      <c r="E33" s="214"/>
      <c r="F33" s="214"/>
      <c r="G33" s="214"/>
      <c r="H33" s="98">
        <f>+I33/'GG. CONSOLIDADO'!H11</f>
        <v>2.6992336875561029E-2</v>
      </c>
      <c r="I33" s="74">
        <f>+I21+I25+I31</f>
        <v>5400</v>
      </c>
      <c r="J33" s="12"/>
      <c r="K33" s="75"/>
    </row>
    <row r="34" spans="1:11" ht="18" customHeight="1" x14ac:dyDescent="0.25">
      <c r="A34" s="12"/>
      <c r="B34" s="29"/>
      <c r="C34" s="29"/>
      <c r="D34" s="13"/>
      <c r="E34" s="13"/>
      <c r="F34" s="13"/>
      <c r="G34" s="13"/>
      <c r="H34" s="13"/>
      <c r="I34" s="13"/>
      <c r="J34" s="12"/>
    </row>
    <row r="35" spans="1:11" ht="9" customHeight="1" x14ac:dyDescent="0.25">
      <c r="A35" s="12"/>
      <c r="B35" s="29"/>
      <c r="C35" s="29"/>
      <c r="D35" s="13"/>
      <c r="E35" s="13"/>
      <c r="F35" s="13"/>
      <c r="G35" s="13"/>
      <c r="H35" s="13"/>
      <c r="I35" s="13"/>
      <c r="J35" s="12"/>
    </row>
    <row r="36" spans="1:11" ht="15" customHeight="1" x14ac:dyDescent="0.25">
      <c r="B36" s="76"/>
      <c r="C36" s="76"/>
      <c r="D36" s="23"/>
    </row>
    <row r="37" spans="1:11" ht="15" customHeight="1" x14ac:dyDescent="0.25">
      <c r="B37" s="78"/>
      <c r="C37" s="78"/>
      <c r="D37" s="14"/>
    </row>
  </sheetData>
  <mergeCells count="32">
    <mergeCell ref="B13:I13"/>
    <mergeCell ref="B15:C15"/>
    <mergeCell ref="B16:C16"/>
    <mergeCell ref="D16:I16"/>
    <mergeCell ref="B22:C22"/>
    <mergeCell ref="B33:G33"/>
    <mergeCell ref="B25:C25"/>
    <mergeCell ref="B29:C29"/>
    <mergeCell ref="D31:H31"/>
    <mergeCell ref="B27:C27"/>
    <mergeCell ref="B26:C26"/>
    <mergeCell ref="D10:I10"/>
    <mergeCell ref="B18:C18"/>
    <mergeCell ref="B19:C19"/>
    <mergeCell ref="B31:C31"/>
    <mergeCell ref="B2:I2"/>
    <mergeCell ref="D27:I27"/>
    <mergeCell ref="B28:C28"/>
    <mergeCell ref="D25:H25"/>
    <mergeCell ref="B23:C23"/>
    <mergeCell ref="D23:I23"/>
    <mergeCell ref="B24:C24"/>
    <mergeCell ref="B17:C17"/>
    <mergeCell ref="B20:C20"/>
    <mergeCell ref="B21:C21"/>
    <mergeCell ref="D21:H21"/>
    <mergeCell ref="B12:I12"/>
    <mergeCell ref="B3:I3"/>
    <mergeCell ref="B4:I4"/>
    <mergeCell ref="D7:I7"/>
    <mergeCell ref="D8:I8"/>
    <mergeCell ref="D9:I9"/>
  </mergeCells>
  <printOptions horizontalCentered="1"/>
  <pageMargins left="0.51181102362204722" right="0.70866141732283472" top="0.70866141732283472" bottom="0.98425196850393704" header="0.51181102362204722" footer="0.51181102362204722"/>
  <pageSetup paperSize="9" scale="65" orientation="portrait" horizontalDpi="300" verticalDpi="300" r:id="rId1"/>
  <headerFooter alignWithMargins="0"/>
  <rowBreaks count="1" manualBreakCount="1">
    <brk id="34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1"/>
  <sheetViews>
    <sheetView showGridLines="0" view="pageBreakPreview" topLeftCell="A13" zoomScale="85" zoomScaleNormal="77" zoomScaleSheetLayoutView="85" workbookViewId="0">
      <pane ySplit="6936" topLeftCell="A26"/>
      <selection activeCell="D24" sqref="D24:I24"/>
      <selection pane="bottomLeft" activeCell="M31" sqref="M31"/>
    </sheetView>
  </sheetViews>
  <sheetFormatPr baseColWidth="10" defaultColWidth="11.44140625" defaultRowHeight="13.2" x14ac:dyDescent="0.25"/>
  <cols>
    <col min="1" max="1" width="2.5546875" style="10" customWidth="1"/>
    <col min="2" max="2" width="9.6640625" style="10" customWidth="1"/>
    <col min="3" max="3" width="2.6640625" style="10" customWidth="1"/>
    <col min="4" max="4" width="42.33203125" style="10" customWidth="1"/>
    <col min="5" max="5" width="8" style="10" customWidth="1"/>
    <col min="6" max="6" width="13.109375" style="10" customWidth="1"/>
    <col min="7" max="7" width="9.33203125" style="10" bestFit="1" customWidth="1"/>
    <col min="8" max="8" width="8.109375" style="10" customWidth="1"/>
    <col min="9" max="9" width="12.88671875" style="10" customWidth="1"/>
    <col min="10" max="10" width="16" style="10" customWidth="1"/>
    <col min="11" max="11" width="3" style="10" customWidth="1"/>
    <col min="12" max="16384" width="11.44140625" style="10"/>
  </cols>
  <sheetData>
    <row r="1" spans="1:11" s="18" customFormat="1" ht="13.8" x14ac:dyDescent="0.3"/>
    <row r="2" spans="1:11" s="18" customFormat="1" ht="15.6" x14ac:dyDescent="0.3">
      <c r="B2" s="192" t="s">
        <v>96</v>
      </c>
      <c r="C2" s="192"/>
      <c r="D2" s="192"/>
      <c r="E2" s="192"/>
      <c r="F2" s="192"/>
      <c r="G2" s="192"/>
      <c r="H2" s="192"/>
      <c r="I2" s="192"/>
      <c r="J2" s="192"/>
    </row>
    <row r="3" spans="1:11" s="18" customFormat="1" ht="15.6" x14ac:dyDescent="0.3">
      <c r="B3" s="193"/>
      <c r="C3" s="193"/>
      <c r="D3" s="193"/>
      <c r="E3" s="193"/>
      <c r="F3" s="193"/>
      <c r="G3" s="193"/>
      <c r="H3" s="193"/>
      <c r="I3" s="193"/>
      <c r="J3" s="193"/>
    </row>
    <row r="4" spans="1:11" s="18" customFormat="1" ht="15.6" x14ac:dyDescent="0.3">
      <c r="B4" s="193"/>
      <c r="C4" s="193"/>
      <c r="D4" s="193"/>
      <c r="E4" s="193"/>
      <c r="F4" s="193"/>
      <c r="G4" s="193"/>
      <c r="H4" s="193"/>
      <c r="I4" s="193"/>
      <c r="J4" s="193"/>
    </row>
    <row r="5" spans="1:11" s="18" customFormat="1" ht="13.8" x14ac:dyDescent="0.3"/>
    <row r="6" spans="1:11" s="18" customFormat="1" ht="17.25" customHeight="1" x14ac:dyDescent="0.3">
      <c r="B6" s="19"/>
      <c r="C6" s="19"/>
      <c r="D6" s="19"/>
      <c r="E6" s="19"/>
      <c r="F6" s="19"/>
      <c r="G6" s="19"/>
      <c r="H6" s="19"/>
    </row>
    <row r="7" spans="1:11" s="18" customFormat="1" ht="30.6" customHeight="1" x14ac:dyDescent="0.3">
      <c r="B7" s="20" t="s">
        <v>86</v>
      </c>
      <c r="C7" s="20" t="s">
        <v>15</v>
      </c>
      <c r="D7" s="171" t="str">
        <f>+'GG. FIJOS'!D7:I7</f>
        <v xml:space="preserve">REHABILITACION DE LA AVENIDA EGUIGUREN ENTRE PUENTE INDEPENDENCIA Y AV. SULLANA EN EL DISTRITO DE PIURA, PROVINCIA DE PIURA </v>
      </c>
      <c r="E7" s="171"/>
      <c r="F7" s="171"/>
      <c r="G7" s="171"/>
      <c r="H7" s="171"/>
      <c r="I7" s="171"/>
      <c r="J7" s="171"/>
    </row>
    <row r="8" spans="1:11" s="18" customFormat="1" ht="30.6" customHeight="1" x14ac:dyDescent="0.3">
      <c r="B8" s="20" t="s">
        <v>58</v>
      </c>
      <c r="C8" s="20" t="s">
        <v>15</v>
      </c>
      <c r="D8" s="171" t="str">
        <f>+'GG. FIJOS'!D8:I8</f>
        <v xml:space="preserve">REHABILITACION DE LA AVENIDA EGUIGUREN ENTRE PUENTE INDEPENDENCIA Y AV. SULLANA EN EL DISTRITO DE PIURA, PROVINCIA DE PIURA </v>
      </c>
      <c r="E8" s="171"/>
      <c r="F8" s="171"/>
      <c r="G8" s="171"/>
      <c r="H8" s="171"/>
      <c r="I8" s="171"/>
      <c r="J8" s="171"/>
    </row>
    <row r="9" spans="1:11" s="18" customFormat="1" ht="14.4" x14ac:dyDescent="0.3">
      <c r="B9" s="21" t="s">
        <v>87</v>
      </c>
      <c r="C9" s="21" t="s">
        <v>15</v>
      </c>
      <c r="D9" s="197" t="s">
        <v>97</v>
      </c>
      <c r="E9" s="197"/>
      <c r="F9" s="197"/>
      <c r="G9" s="197"/>
      <c r="H9" s="197"/>
      <c r="I9" s="197"/>
      <c r="J9" s="197"/>
    </row>
    <row r="10" spans="1:11" s="18" customFormat="1" ht="14.4" x14ac:dyDescent="0.3">
      <c r="B10" s="21" t="s">
        <v>88</v>
      </c>
      <c r="C10" s="21" t="s">
        <v>15</v>
      </c>
      <c r="D10" s="198" t="str">
        <f>+'GG. FIJOS'!D10:I10</f>
        <v>30 DÍAS CALENDARIOS</v>
      </c>
      <c r="E10" s="198"/>
      <c r="F10" s="198"/>
      <c r="G10" s="198"/>
      <c r="H10" s="198"/>
      <c r="I10" s="198"/>
      <c r="J10" s="198"/>
    </row>
    <row r="11" spans="1:11" ht="18.75" customHeight="1" thickBot="1" x14ac:dyDescent="0.3">
      <c r="B11" s="61"/>
      <c r="C11" s="61"/>
    </row>
    <row r="12" spans="1:11" s="80" customFormat="1" ht="17.25" customHeight="1" x14ac:dyDescent="0.25">
      <c r="A12" s="79"/>
      <c r="B12" s="228" t="s">
        <v>38</v>
      </c>
      <c r="C12" s="229"/>
      <c r="D12" s="229"/>
      <c r="E12" s="229"/>
      <c r="F12" s="229"/>
      <c r="G12" s="229"/>
      <c r="H12" s="229"/>
      <c r="I12" s="229"/>
      <c r="J12" s="230"/>
      <c r="K12" s="79"/>
    </row>
    <row r="13" spans="1:11" s="80" customFormat="1" ht="21" customHeight="1" thickBot="1" x14ac:dyDescent="0.3">
      <c r="A13" s="79"/>
      <c r="B13" s="231" t="s">
        <v>51</v>
      </c>
      <c r="C13" s="232"/>
      <c r="D13" s="232"/>
      <c r="E13" s="232"/>
      <c r="F13" s="232"/>
      <c r="G13" s="232"/>
      <c r="H13" s="232"/>
      <c r="I13" s="232"/>
      <c r="J13" s="233"/>
      <c r="K13" s="79"/>
    </row>
    <row r="14" spans="1:11" s="23" customFormat="1" ht="37.5" customHeight="1" thickBot="1" x14ac:dyDescent="0.3">
      <c r="A14" s="13"/>
      <c r="B14" s="215" t="s">
        <v>19</v>
      </c>
      <c r="C14" s="216"/>
      <c r="D14" s="63" t="s">
        <v>20</v>
      </c>
      <c r="E14" s="63" t="s">
        <v>21</v>
      </c>
      <c r="F14" s="64" t="s">
        <v>40</v>
      </c>
      <c r="G14" s="64" t="s">
        <v>60</v>
      </c>
      <c r="H14" s="64" t="s">
        <v>41</v>
      </c>
      <c r="I14" s="64" t="s">
        <v>23</v>
      </c>
      <c r="J14" s="65" t="s">
        <v>24</v>
      </c>
      <c r="K14" s="13"/>
    </row>
    <row r="15" spans="1:11" s="23" customFormat="1" ht="17.100000000000001" customHeight="1" x14ac:dyDescent="0.25">
      <c r="A15" s="13"/>
      <c r="B15" s="217">
        <v>2.1</v>
      </c>
      <c r="C15" s="218"/>
      <c r="D15" s="81" t="s">
        <v>80</v>
      </c>
      <c r="E15" s="82"/>
      <c r="F15" s="83"/>
      <c r="G15" s="83"/>
      <c r="H15" s="83"/>
      <c r="I15" s="83"/>
      <c r="J15" s="84"/>
      <c r="K15" s="13"/>
    </row>
    <row r="16" spans="1:11" s="23" customFormat="1" ht="17.100000000000001" customHeight="1" x14ac:dyDescent="0.25">
      <c r="A16" s="13"/>
      <c r="B16" s="199" t="s">
        <v>7</v>
      </c>
      <c r="C16" s="200"/>
      <c r="D16" s="85" t="s">
        <v>93</v>
      </c>
      <c r="E16" s="53" t="s">
        <v>44</v>
      </c>
      <c r="F16" s="67">
        <v>1</v>
      </c>
      <c r="G16" s="67">
        <v>1</v>
      </c>
      <c r="H16" s="67">
        <v>1</v>
      </c>
      <c r="I16" s="86">
        <v>5000</v>
      </c>
      <c r="J16" s="87">
        <f>F16*G16*H16*I16</f>
        <v>5000</v>
      </c>
      <c r="K16" s="13"/>
    </row>
    <row r="17" spans="1:14" s="23" customFormat="1" ht="17.100000000000001" customHeight="1" x14ac:dyDescent="0.25">
      <c r="A17" s="13"/>
      <c r="B17" s="199" t="s">
        <v>8</v>
      </c>
      <c r="C17" s="200"/>
      <c r="D17" s="85" t="s">
        <v>94</v>
      </c>
      <c r="E17" s="53" t="s">
        <v>44</v>
      </c>
      <c r="F17" s="67">
        <v>1</v>
      </c>
      <c r="G17" s="67">
        <v>1</v>
      </c>
      <c r="H17" s="67">
        <v>1</v>
      </c>
      <c r="I17" s="86">
        <v>4000</v>
      </c>
      <c r="J17" s="87">
        <f t="shared" ref="J17:J18" si="0">F17*G17*H17*I17</f>
        <v>4000</v>
      </c>
      <c r="K17" s="13"/>
    </row>
    <row r="18" spans="1:14" s="23" customFormat="1" ht="17.100000000000001" customHeight="1" x14ac:dyDescent="0.25">
      <c r="A18" s="13"/>
      <c r="B18" s="199" t="s">
        <v>9</v>
      </c>
      <c r="C18" s="200"/>
      <c r="D18" s="85" t="s">
        <v>95</v>
      </c>
      <c r="E18" s="53" t="s">
        <v>44</v>
      </c>
      <c r="F18" s="67">
        <v>1</v>
      </c>
      <c r="G18" s="67">
        <v>1</v>
      </c>
      <c r="H18" s="67">
        <v>1</v>
      </c>
      <c r="I18" s="86">
        <v>4000</v>
      </c>
      <c r="J18" s="87">
        <f t="shared" si="0"/>
        <v>4000</v>
      </c>
      <c r="K18" s="13"/>
    </row>
    <row r="19" spans="1:14" s="23" customFormat="1" ht="17.100000000000001" customHeight="1" thickBot="1" x14ac:dyDescent="0.3">
      <c r="A19" s="13"/>
      <c r="B19" s="199"/>
      <c r="C19" s="200"/>
      <c r="D19" s="209" t="s">
        <v>89</v>
      </c>
      <c r="E19" s="210"/>
      <c r="F19" s="210"/>
      <c r="G19" s="210"/>
      <c r="H19" s="210"/>
      <c r="I19" s="211"/>
      <c r="J19" s="68">
        <f>SUM(J16:J18)</f>
        <v>13000</v>
      </c>
      <c r="K19" s="13"/>
    </row>
    <row r="20" spans="1:14" s="23" customFormat="1" ht="37.5" customHeight="1" thickBot="1" x14ac:dyDescent="0.3">
      <c r="A20" s="13"/>
      <c r="B20" s="215" t="s">
        <v>19</v>
      </c>
      <c r="C20" s="216"/>
      <c r="D20" s="63" t="s">
        <v>20</v>
      </c>
      <c r="E20" s="63" t="s">
        <v>21</v>
      </c>
      <c r="F20" s="64" t="s">
        <v>40</v>
      </c>
      <c r="G20" s="64" t="s">
        <v>83</v>
      </c>
      <c r="H20" s="64" t="s">
        <v>84</v>
      </c>
      <c r="I20" s="64" t="s">
        <v>23</v>
      </c>
      <c r="J20" s="65" t="s">
        <v>24</v>
      </c>
      <c r="K20" s="13"/>
    </row>
    <row r="21" spans="1:14" s="23" customFormat="1" ht="17.100000000000001" customHeight="1" x14ac:dyDescent="0.25">
      <c r="A21" s="13"/>
      <c r="B21" s="207">
        <v>2.2000000000000002</v>
      </c>
      <c r="C21" s="208"/>
      <c r="D21" s="69" t="s">
        <v>53</v>
      </c>
      <c r="E21" s="88"/>
      <c r="F21" s="89"/>
      <c r="G21" s="89"/>
      <c r="H21" s="89"/>
      <c r="I21" s="90"/>
      <c r="J21" s="91"/>
      <c r="K21" s="13"/>
      <c r="L21" s="93"/>
      <c r="M21" s="93"/>
      <c r="N21" s="93"/>
    </row>
    <row r="22" spans="1:14" s="23" customFormat="1" ht="17.100000000000001" customHeight="1" x14ac:dyDescent="0.25">
      <c r="A22" s="13"/>
      <c r="B22" s="199" t="s">
        <v>52</v>
      </c>
      <c r="C22" s="200"/>
      <c r="D22" s="85" t="s">
        <v>81</v>
      </c>
      <c r="E22" s="53" t="s">
        <v>54</v>
      </c>
      <c r="F22" s="67">
        <v>1</v>
      </c>
      <c r="G22" s="92">
        <v>1</v>
      </c>
      <c r="H22" s="92">
        <v>1</v>
      </c>
      <c r="I22" s="86">
        <v>670</v>
      </c>
      <c r="J22" s="87">
        <f>I22*H22*F22:F22*G22</f>
        <v>670</v>
      </c>
      <c r="K22" s="13"/>
      <c r="L22" s="93"/>
      <c r="M22" s="93"/>
      <c r="N22" s="93"/>
    </row>
    <row r="23" spans="1:14" s="23" customFormat="1" ht="17.100000000000001" customHeight="1" x14ac:dyDescent="0.25">
      <c r="A23" s="13"/>
      <c r="B23" s="199" t="s">
        <v>55</v>
      </c>
      <c r="C23" s="200"/>
      <c r="D23" s="85" t="s">
        <v>82</v>
      </c>
      <c r="E23" s="53" t="s">
        <v>54</v>
      </c>
      <c r="F23" s="67">
        <v>1</v>
      </c>
      <c r="G23" s="92">
        <v>1</v>
      </c>
      <c r="H23" s="92">
        <v>1</v>
      </c>
      <c r="I23" s="86">
        <v>935.67788888890004</v>
      </c>
      <c r="J23" s="87">
        <f t="shared" ref="J23" si="1">I23*H23*F23:F23*G23</f>
        <v>935.67788888890004</v>
      </c>
      <c r="K23" s="13"/>
    </row>
    <row r="24" spans="1:14" s="23" customFormat="1" ht="17.100000000000001" customHeight="1" x14ac:dyDescent="0.25">
      <c r="A24" s="13"/>
      <c r="B24" s="221"/>
      <c r="C24" s="222"/>
      <c r="D24" s="223" t="s">
        <v>56</v>
      </c>
      <c r="E24" s="224"/>
      <c r="F24" s="224"/>
      <c r="G24" s="224"/>
      <c r="H24" s="224"/>
      <c r="I24" s="225"/>
      <c r="J24" s="94">
        <f>SUM(J22:J23)</f>
        <v>1605.6778888889</v>
      </c>
      <c r="K24" s="13"/>
      <c r="L24" s="25"/>
      <c r="M24" s="25"/>
      <c r="N24" s="25"/>
    </row>
    <row r="25" spans="1:14" s="23" customFormat="1" ht="17.100000000000001" customHeight="1" thickBot="1" x14ac:dyDescent="0.3">
      <c r="A25" s="13"/>
      <c r="B25" s="226"/>
      <c r="C25" s="227"/>
      <c r="D25" s="95"/>
      <c r="E25" s="95"/>
      <c r="F25" s="95"/>
      <c r="G25" s="95"/>
      <c r="H25" s="95"/>
      <c r="I25" s="95"/>
      <c r="J25" s="96"/>
      <c r="K25" s="13"/>
      <c r="L25" s="25"/>
      <c r="N25" s="25"/>
    </row>
    <row r="26" spans="1:14" s="23" customFormat="1" ht="17.100000000000001" customHeight="1" thickBot="1" x14ac:dyDescent="0.3">
      <c r="A26" s="13"/>
      <c r="B26" s="234" t="s">
        <v>57</v>
      </c>
      <c r="C26" s="235"/>
      <c r="D26" s="235"/>
      <c r="E26" s="235"/>
      <c r="F26" s="235"/>
      <c r="G26" s="235"/>
      <c r="H26" s="236"/>
      <c r="I26" s="99">
        <f>+J26/'GG. CONSOLIDADO'!H11</f>
        <v>7.3007662569041148E-2</v>
      </c>
      <c r="J26" s="97">
        <f>+J19+J24</f>
        <v>14605.6778888889</v>
      </c>
      <c r="K26" s="13"/>
      <c r="L26" s="25"/>
      <c r="M26" s="25"/>
      <c r="N26" s="25"/>
    </row>
    <row r="27" spans="1:14" s="23" customFormat="1" ht="13.8" x14ac:dyDescent="0.25">
      <c r="L27" s="25"/>
      <c r="M27" s="25">
        <f>+'GG. CONSOLIDADO'!I26</f>
        <v>-1.111110977944918E-4</v>
      </c>
      <c r="N27" s="25"/>
    </row>
    <row r="28" spans="1:14" x14ac:dyDescent="0.25">
      <c r="I28" s="138">
        <f>+'GG. FIJOS'!H33</f>
        <v>2.6992336875561029E-2</v>
      </c>
      <c r="J28" s="77"/>
      <c r="L28" s="77"/>
      <c r="M28" s="77"/>
    </row>
    <row r="29" spans="1:14" x14ac:dyDescent="0.25">
      <c r="J29" s="11"/>
    </row>
    <row r="30" spans="1:14" x14ac:dyDescent="0.25">
      <c r="I30" s="137">
        <f>+I26+I28</f>
        <v>9.9999999444602181E-2</v>
      </c>
      <c r="J30" s="137"/>
      <c r="L30" s="77"/>
      <c r="M30" s="77">
        <f>+M27-'GG. FIJOS'!I33</f>
        <v>-5400.0001111110978</v>
      </c>
    </row>
    <row r="31" spans="1:14" x14ac:dyDescent="0.25">
      <c r="J31" s="77"/>
      <c r="L31" s="77"/>
    </row>
  </sheetData>
  <mergeCells count="24">
    <mergeCell ref="B26:H26"/>
    <mergeCell ref="B23:C23"/>
    <mergeCell ref="B21:C21"/>
    <mergeCell ref="B22:C22"/>
    <mergeCell ref="B19:C19"/>
    <mergeCell ref="D19:I19"/>
    <mergeCell ref="B2:J2"/>
    <mergeCell ref="B20:C20"/>
    <mergeCell ref="B24:C24"/>
    <mergeCell ref="D24:I24"/>
    <mergeCell ref="B25:C25"/>
    <mergeCell ref="B12:J12"/>
    <mergeCell ref="B13:J13"/>
    <mergeCell ref="B14:C14"/>
    <mergeCell ref="B15:C15"/>
    <mergeCell ref="B16:C16"/>
    <mergeCell ref="D10:J10"/>
    <mergeCell ref="B3:J3"/>
    <mergeCell ref="B4:J4"/>
    <mergeCell ref="B18:C18"/>
    <mergeCell ref="D7:J7"/>
    <mergeCell ref="D8:J8"/>
    <mergeCell ref="D9:J9"/>
    <mergeCell ref="B17:C17"/>
  </mergeCells>
  <printOptions horizontalCentered="1"/>
  <pageMargins left="0.39370078740157483" right="0.31496062992125984" top="0.39370078740157483" bottom="0.55118110236220474" header="0.31496062992125984" footer="0.51181102362204722"/>
  <pageSetup paperSize="9" scale="76" fitToHeight="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RESUMEN</vt:lpstr>
      <vt:lpstr>GG. CONSOLIDADO</vt:lpstr>
      <vt:lpstr>GG. FIJOS</vt:lpstr>
      <vt:lpstr>GG. VARIABLES</vt:lpstr>
      <vt:lpstr>'GG. CONSOLIDADO'!Área_de_impresión</vt:lpstr>
      <vt:lpstr>'GG. FIJOS'!Área_de_impresión</vt:lpstr>
      <vt:lpstr>'GG. VARIABLES'!Área_de_impresión</vt:lpstr>
      <vt:lpstr>RESUMEN!Área_de_impresión</vt:lpstr>
      <vt:lpstr>CABEZA</vt:lpstr>
      <vt:lpstr>SUSTENTO</vt:lpstr>
      <vt:lpstr>'GG. VARIABLES'!Títulos_a_imprimir</vt:lpstr>
    </vt:vector>
  </TitlesOfParts>
  <Company>HeyHey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</dc:creator>
  <cp:lastModifiedBy>User</cp:lastModifiedBy>
  <cp:lastPrinted>2019-06-04T07:14:07Z</cp:lastPrinted>
  <dcterms:created xsi:type="dcterms:W3CDTF">2005-04-11T16:53:29Z</dcterms:created>
  <dcterms:modified xsi:type="dcterms:W3CDTF">2020-07-12T16:34:12Z</dcterms:modified>
</cp:coreProperties>
</file>