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6" windowWidth="10056" windowHeight="7776" activeTab="2"/>
  </bookViews>
  <sheets>
    <sheet name="GASTOS GENERALES 10%" sheetId="1" r:id="rId1"/>
    <sheet name="GASTOS GENERALES GLOBAL" sheetId="2" r:id="rId2"/>
    <sheet name="DESAGREGADO COSTOS VARIABLES." sheetId="3" r:id="rId3"/>
  </sheets>
  <externalReferences>
    <externalReference r:id="rId6"/>
  </externalReferences>
  <definedNames>
    <definedName name="_xlfn.SINGLE" hidden="1">#NAME?</definedName>
    <definedName name="_xlnm.Print_Area" localSheetId="2">'DESAGREGADO COSTOS VARIABLES.'!$A$1:$I$123</definedName>
    <definedName name="_xlnm.Print_Area" localSheetId="0">'GASTOS GENERALES 10%'!$A$1:$G$88</definedName>
    <definedName name="_xlnm.Print_Area" localSheetId="1">'GASTOS GENERALES GLOBAL'!$A$1:$G$22</definedName>
    <definedName name="_xlnm.Print_Titles" localSheetId="2">'DESAGREGADO COSTOS VARIABLES.'!$A:$I,'DESAGREGADO COSTOS VARIABLES.'!$1:$7</definedName>
    <definedName name="_xlnm.Print_Titles" localSheetId="0">'GASTOS GENERALES 10%'!$A:$G,'GASTOS GENERALES 10%'!$1:$10</definedName>
  </definedNames>
  <calcPr fullCalcOnLoad="1"/>
</workbook>
</file>

<file path=xl/sharedStrings.xml><?xml version="1.0" encoding="utf-8"?>
<sst xmlns="http://schemas.openxmlformats.org/spreadsheetml/2006/main" count="261" uniqueCount="177">
  <si>
    <t>COSTO DIRECTO</t>
  </si>
  <si>
    <t>ITEM</t>
  </si>
  <si>
    <t>DESCRIPCION</t>
  </si>
  <si>
    <t>U</t>
  </si>
  <si>
    <t>CANTIDAD</t>
  </si>
  <si>
    <t>VALOR UNITARIO</t>
  </si>
  <si>
    <t>VALOR TOTAL</t>
  </si>
  <si>
    <t>UNIDAD</t>
  </si>
  <si>
    <t>S/. / u</t>
  </si>
  <si>
    <t>S/.</t>
  </si>
  <si>
    <t>est</t>
  </si>
  <si>
    <t>TOTAL DE GASTOS ADMINISTRATIVOS</t>
  </si>
  <si>
    <t>mes</t>
  </si>
  <si>
    <t>glb</t>
  </si>
  <si>
    <t>TOTAL COSTO LIQUIDACION DE OBRA</t>
  </si>
  <si>
    <t>TOTAL GASTOS GENERALES FIJOS</t>
  </si>
  <si>
    <t>MESES</t>
  </si>
  <si>
    <t>PERSONAL TECNICO ADMINISTRATIVO</t>
  </si>
  <si>
    <t>MONTO TOTAL REMUNERACION PERSONAL TECNICO - ADMINISTRATIVO</t>
  </si>
  <si>
    <t>EQUIPOS NO INCLUIDOS EN LOS COSTOS DIRECTOS</t>
  </si>
  <si>
    <t>Camionetas Pick Up Doble Cabina 4 x 4</t>
  </si>
  <si>
    <t>MONTO TOTAL COSTO DE EQUIPOS</t>
  </si>
  <si>
    <t>MONTO TOTAL COSTO MATERIALES DE ASISTENCIA MEDICA Y OFICINA DE OBRA</t>
  </si>
  <si>
    <t>MONTO TOTAL GASTOS FINANCIEROS</t>
  </si>
  <si>
    <t>TOTAL GASTOS GENERALES VARIABLES</t>
  </si>
  <si>
    <t>Ingeniero Residente de obra</t>
  </si>
  <si>
    <t>A.1</t>
  </si>
  <si>
    <t>A.1.01</t>
  </si>
  <si>
    <t>A.2</t>
  </si>
  <si>
    <t>A.2.01</t>
  </si>
  <si>
    <t>A.2.02</t>
  </si>
  <si>
    <t>A.2.03</t>
  </si>
  <si>
    <t>ESTRUCTURA DE LOS GASTOS GENERALES</t>
  </si>
  <si>
    <t>GASTOS DE LIQUIDACION DE OBRA</t>
  </si>
  <si>
    <t>Materiales de Oficina</t>
  </si>
  <si>
    <t>Fotocopias</t>
  </si>
  <si>
    <t>( A ) GASTOS GENERALES FIJOS</t>
  </si>
  <si>
    <t>( B ) GASTOS GENERALES VARIABLES</t>
  </si>
  <si>
    <t>B.1</t>
  </si>
  <si>
    <t>B.1.02</t>
  </si>
  <si>
    <t>B.1.04</t>
  </si>
  <si>
    <t>B.1.16</t>
  </si>
  <si>
    <t>Maestro de Obra</t>
  </si>
  <si>
    <t>Chofer</t>
  </si>
  <si>
    <t>Personal Auxiliar y Obrero Capacitado</t>
  </si>
  <si>
    <t>B.3</t>
  </si>
  <si>
    <t>B.3.01</t>
  </si>
  <si>
    <t>B.4</t>
  </si>
  <si>
    <t>B.4.01</t>
  </si>
  <si>
    <t>B.5</t>
  </si>
  <si>
    <t>MATERIALES Y OTROS</t>
  </si>
  <si>
    <t>Materiales de Campo</t>
  </si>
  <si>
    <t>B.5.01</t>
  </si>
  <si>
    <t>B.5.02</t>
  </si>
  <si>
    <t>B.6</t>
  </si>
  <si>
    <t>Garantia de fiel cumplimiento</t>
  </si>
  <si>
    <t>GASTOS FINANCIEROS</t>
  </si>
  <si>
    <t>TOTAL GASTOS GENERALES</t>
  </si>
  <si>
    <t>PORCENTAJE DE GASTOS GENERALES</t>
  </si>
  <si>
    <t>B.1.01</t>
  </si>
  <si>
    <t>CARTEL DE OBRA</t>
  </si>
  <si>
    <t>EQ.</t>
  </si>
  <si>
    <t>Costo unitario directo por : u</t>
  </si>
  <si>
    <t>Descripción Recurso</t>
  </si>
  <si>
    <t>Unidad</t>
  </si>
  <si>
    <t>Cuadrilla</t>
  </si>
  <si>
    <t>Cantidad</t>
  </si>
  <si>
    <t>Precio S/.</t>
  </si>
  <si>
    <t>Parcial S/.</t>
  </si>
  <si>
    <t>Mano de Obra</t>
  </si>
  <si>
    <t>hh</t>
  </si>
  <si>
    <t>OPERARIO</t>
  </si>
  <si>
    <t>OFICIAL</t>
  </si>
  <si>
    <t>PEON</t>
  </si>
  <si>
    <t>Materiales</t>
  </si>
  <si>
    <t>CLAVOS PARA MADERA CON CABEZA DE 3"</t>
  </si>
  <si>
    <t>kg</t>
  </si>
  <si>
    <t>u</t>
  </si>
  <si>
    <t>LIJA</t>
  </si>
  <si>
    <t>MADERA TORNILLO</t>
  </si>
  <si>
    <t>p2</t>
  </si>
  <si>
    <t>TRIPLAY DE 4' X 8' X 6 mm</t>
  </si>
  <si>
    <t>pl</t>
  </si>
  <si>
    <t>PINTURA ESMALTE</t>
  </si>
  <si>
    <t>gal</t>
  </si>
  <si>
    <t>BARNIZ SELLADOR PARA MADERA</t>
  </si>
  <si>
    <t>Equipos</t>
  </si>
  <si>
    <t>HERRAMIENTAS MANUALES</t>
  </si>
  <si>
    <t>%MO</t>
  </si>
  <si>
    <t>PERNO DE 5/8" X 10" INCLUYE TUERCA Y ARANDELA</t>
  </si>
  <si>
    <t>FLETE TERRESTRE</t>
  </si>
  <si>
    <t>Kg</t>
  </si>
  <si>
    <t xml:space="preserve">CEMENTO PORTLAND  TIPO MS (42.5 KG) </t>
  </si>
  <si>
    <t>BOL</t>
  </si>
  <si>
    <t>und</t>
  </si>
  <si>
    <t>A.1.02</t>
  </si>
  <si>
    <t>GASTOS ADMINISTRATIVOS</t>
  </si>
  <si>
    <t>Gastos de Licitacion y elaboracion de Propuesta (incl.viaje)</t>
  </si>
  <si>
    <t>Gastos Legales( Notariales)</t>
  </si>
  <si>
    <t>Gastos Varios(Fotocopias,etc)</t>
  </si>
  <si>
    <t>IMPUESTO</t>
  </si>
  <si>
    <t>MONTO TOTAL IMPUESTO</t>
  </si>
  <si>
    <t>Sencico (0.2% Presupuesto sin I.G.V)</t>
  </si>
  <si>
    <t>%</t>
  </si>
  <si>
    <t>Ingeniero  Residente</t>
  </si>
  <si>
    <t>CONTROL TECNICO Y OTROS</t>
  </si>
  <si>
    <t>Ensayos Especiales de de Control de Calidad</t>
  </si>
  <si>
    <t>Implementos de seguridad profesionales</t>
  </si>
  <si>
    <t>Implementos de seguridad Tecnicos Incl. Uniforme</t>
  </si>
  <si>
    <t>MONTO TOTAL CONTROL TECNICO Y OTROS</t>
  </si>
  <si>
    <t>B.10.04</t>
  </si>
  <si>
    <t>SEGUROS</t>
  </si>
  <si>
    <t>A) Seguro de accidentes personales</t>
  </si>
  <si>
    <t>B) Seguro de vida</t>
  </si>
  <si>
    <t>C) Seguro Contra todo riesgo</t>
  </si>
  <si>
    <t>costo por emision de poliza</t>
  </si>
  <si>
    <t>MONTO TOTAL SEGUROS</t>
  </si>
  <si>
    <t>A.05</t>
  </si>
  <si>
    <t>PERSONAL</t>
  </si>
  <si>
    <t xml:space="preserve">MES </t>
  </si>
  <si>
    <t>PARCIAL</t>
  </si>
  <si>
    <t>C</t>
  </si>
  <si>
    <t>Garantia del Adelanto</t>
  </si>
  <si>
    <t>Tasa =</t>
  </si>
  <si>
    <t xml:space="preserve">                     Comicion del banco =</t>
  </si>
  <si>
    <t xml:space="preserve">                     Periodo ( meses )     =</t>
  </si>
  <si>
    <t>Monto Aplicable=</t>
  </si>
  <si>
    <t xml:space="preserve">                    Costo Financiero       =</t>
  </si>
  <si>
    <t>Garantia de los beneficios sociales de los trabajadores</t>
  </si>
  <si>
    <t xml:space="preserve">     Carta fianza renovable cada =</t>
  </si>
  <si>
    <t xml:space="preserve">                 Monto de carta Fianza =</t>
  </si>
  <si>
    <t>Cobertura=</t>
  </si>
  <si>
    <t>Costo de mano de obra =</t>
  </si>
  <si>
    <t>Costo directo=</t>
  </si>
  <si>
    <t xml:space="preserve">      Costo Financiero  parcial     =</t>
  </si>
  <si>
    <t xml:space="preserve">                % aplicable a CD           =</t>
  </si>
  <si>
    <t xml:space="preserve">           Costo Financiero  Total   =</t>
  </si>
  <si>
    <t>% del Sub Total=</t>
  </si>
  <si>
    <t>Sub total      =</t>
  </si>
  <si>
    <t>Costo Total</t>
  </si>
  <si>
    <t>Costo Directo=</t>
  </si>
  <si>
    <t>Gastos Bancarios ITF 1 movimiento</t>
  </si>
  <si>
    <t>PROYECTO:</t>
  </si>
  <si>
    <t>LUGAR:</t>
  </si>
  <si>
    <t>FECHA:</t>
  </si>
  <si>
    <t>DESAGREGADO DE GASTOS GENERALES VARIABLES</t>
  </si>
  <si>
    <t>Almacenero(zona)</t>
  </si>
  <si>
    <t>Guardianes(zona)</t>
  </si>
  <si>
    <t>PORCENTAJE DE UTILIDADES</t>
  </si>
  <si>
    <t>CUADRO RESUMEN GASTOS GENERALES - UTILIDAD</t>
  </si>
  <si>
    <r>
      <t xml:space="preserve">u/DIA          </t>
    </r>
    <r>
      <rPr>
        <sz val="10"/>
        <color indexed="8"/>
        <rFont val="Arial"/>
        <family val="2"/>
      </rPr>
      <t xml:space="preserve">  MO</t>
    </r>
    <r>
      <rPr>
        <b/>
        <sz val="10"/>
        <color indexed="8"/>
        <rFont val="Arial"/>
        <family val="2"/>
      </rPr>
      <t>.</t>
    </r>
  </si>
  <si>
    <t>A.1.03</t>
  </si>
  <si>
    <t>A.3</t>
  </si>
  <si>
    <t>A.3.1</t>
  </si>
  <si>
    <t>B.1.03</t>
  </si>
  <si>
    <t>B.1.05</t>
  </si>
  <si>
    <t>B.1.06</t>
  </si>
  <si>
    <t>Ingeniero  Asistente</t>
  </si>
  <si>
    <t>B.4.02</t>
  </si>
  <si>
    <t>B.4.03</t>
  </si>
  <si>
    <t>B.06.01</t>
  </si>
  <si>
    <t>B.06.02</t>
  </si>
  <si>
    <t>B.06.03</t>
  </si>
  <si>
    <t>B.06.04</t>
  </si>
  <si>
    <t>B.7</t>
  </si>
  <si>
    <t>B.07.01</t>
  </si>
  <si>
    <t>B.08.02</t>
  </si>
  <si>
    <t>B.09.03</t>
  </si>
  <si>
    <t xml:space="preserve">MUNICIPALIDAD DISTRITAL DE AMOTAPE </t>
  </si>
  <si>
    <t>B.1.07</t>
  </si>
  <si>
    <t>Ingeniero  De Seguridad</t>
  </si>
  <si>
    <t>JULIO 2020</t>
  </si>
  <si>
    <t>PIURA - PIURA - PIURA.</t>
  </si>
  <si>
    <t xml:space="preserve"> "REPARACIÓN DE PISTA EN EL (LA) Y   VEREDAS EN LA URBANIZACIÓN QUINTA ANA MARÍA EN LA LOCALIDAD PIURA, DISTRITO DE PIURA, PROVINCIA PIURA, DEPARTAMENTO PIURA"</t>
  </si>
  <si>
    <t>B.1.08</t>
  </si>
  <si>
    <t>Ingeniero Especialista en Suelos y Pavimentos</t>
  </si>
  <si>
    <t xml:space="preserve">   </t>
  </si>
</sst>
</file>

<file path=xl/styles.xml><?xml version="1.0" encoding="utf-8"?>
<styleSheet xmlns="http://schemas.openxmlformats.org/spreadsheetml/2006/main">
  <numFmts count="7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&quot;\ #,##0;&quot;S&quot;\ \-#,##0"/>
    <numFmt numFmtId="179" formatCode="&quot;S&quot;\ #,##0;[Red]&quot;S&quot;\ \-#,##0"/>
    <numFmt numFmtId="180" formatCode="&quot;S&quot;\ #,##0.00;&quot;S&quot;\ \-#,##0.00"/>
    <numFmt numFmtId="181" formatCode="&quot;S&quot;\ #,##0.00;[Red]&quot;S&quot;\ \-#,##0.00"/>
    <numFmt numFmtId="182" formatCode="_ &quot;S&quot;\ * #,##0_ ;_ &quot;S&quot;\ * \-#,##0_ ;_ &quot;S&quot;\ * &quot;-&quot;_ ;_ @_ "/>
    <numFmt numFmtId="183" formatCode="_ &quot;S&quot;\ * #,##0.00_ ;_ &quot;S&quot;\ * \-#,##0.00_ ;_ &quot;S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#,##0.00_);\-#,##0.00"/>
    <numFmt numFmtId="193" formatCode="#,##0.00;[Red]#,##0.00"/>
    <numFmt numFmtId="194" formatCode="_(* #,##0.000000_);_(* \(#,##0.000000\);_(* &quot;-&quot;??_);_(@_)"/>
    <numFmt numFmtId="195" formatCode="_(* #,##0.0_);_(* \(#,##0.0\);_(* &quot;-&quot;??_);_(@_)"/>
    <numFmt numFmtId="196" formatCode="_(* #,##0.0000_);_(* \(#,##0.0000\);_(* &quot;-&quot;??_);_(@_)"/>
    <numFmt numFmtId="197" formatCode="0.0%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0.000%"/>
    <numFmt numFmtId="205" formatCode="0.0000%"/>
    <numFmt numFmtId="206" formatCode="#,##0.0000_);\-#,##0.0000"/>
    <numFmt numFmtId="207" formatCode="#,##0.00000_);\-#,##0.00000"/>
    <numFmt numFmtId="208" formatCode="#,##0.00_ ;\-#,##0.00\ "/>
    <numFmt numFmtId="209" formatCode="#,##0.000000_);\-#,##0.000000"/>
    <numFmt numFmtId="210" formatCode="#,##0.000_);\-#,##0.000"/>
    <numFmt numFmtId="211" formatCode="#,##0.0_);\-#,##0.0"/>
    <numFmt numFmtId="212" formatCode="#,##0_);\-#,##0"/>
    <numFmt numFmtId="213" formatCode="00.00.00"/>
    <numFmt numFmtId="214" formatCode="_(* #,##0.000_);_(* \(#,##0.000\);_(* &quot;-&quot;??_);_(@_)"/>
    <numFmt numFmtId="215" formatCode="0.0"/>
    <numFmt numFmtId="216" formatCode="&quot;S/.&quot;\ #,##0.00"/>
    <numFmt numFmtId="217" formatCode="&quot;S/.&quot;\ #,##0.000"/>
    <numFmt numFmtId="218" formatCode="0.00000%"/>
    <numFmt numFmtId="219" formatCode="0.000000%"/>
    <numFmt numFmtId="220" formatCode="#,##0.00000000000"/>
    <numFmt numFmtId="221" formatCode="#,##0.000000000000"/>
    <numFmt numFmtId="222" formatCode="#,##0.0000000000000"/>
    <numFmt numFmtId="223" formatCode="#,##0.00000000000000"/>
    <numFmt numFmtId="224" formatCode="#,##0.000000000000000"/>
    <numFmt numFmtId="225" formatCode="#,##0.0000000000"/>
    <numFmt numFmtId="226" formatCode="#,##0.000000000"/>
  </numFmts>
  <fonts count="59">
    <font>
      <sz val="10"/>
      <color indexed="8"/>
      <name val="MS Sans Serif"/>
      <family val="0"/>
    </font>
    <font>
      <sz val="7.1"/>
      <color indexed="8"/>
      <name val="Arial Narrow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14"/>
      <name val="Arial Narrow"/>
      <family val="2"/>
    </font>
    <font>
      <b/>
      <sz val="7"/>
      <name val="Arial Narrow"/>
      <family val="2"/>
    </font>
    <font>
      <b/>
      <sz val="14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MS Sans Serif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/>
    </xf>
    <xf numFmtId="20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91" fontId="5" fillId="0" borderId="0" xfId="47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216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>
      <alignment/>
      <protection/>
    </xf>
    <xf numFmtId="0" fontId="8" fillId="0" borderId="0" xfId="52" applyFont="1" applyFill="1" applyBorder="1" applyAlignment="1">
      <alignment horizontal="center"/>
      <protection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2" fillId="34" borderId="0" xfId="52" applyFont="1" applyFill="1" applyBorder="1" applyProtection="1">
      <alignment/>
      <protection/>
    </xf>
    <xf numFmtId="0" fontId="11" fillId="34" borderId="0" xfId="52" applyFont="1" applyFill="1" applyBorder="1" applyProtection="1">
      <alignment/>
      <protection/>
    </xf>
    <xf numFmtId="0" fontId="12" fillId="34" borderId="0" xfId="52" applyFont="1" applyFill="1" applyBorder="1">
      <alignment/>
      <protection/>
    </xf>
    <xf numFmtId="0" fontId="12" fillId="34" borderId="0" xfId="52" applyFont="1" applyFill="1" applyBorder="1" applyAlignment="1">
      <alignment horizontal="center"/>
      <protection/>
    </xf>
    <xf numFmtId="49" fontId="11" fillId="34" borderId="0" xfId="52" applyNumberFormat="1" applyFont="1" applyFill="1" applyBorder="1" applyProtection="1">
      <alignment/>
      <protection/>
    </xf>
    <xf numFmtId="0" fontId="11" fillId="34" borderId="0" xfId="0" applyFont="1" applyFill="1" applyAlignment="1" applyProtection="1">
      <alignment horizontal="left"/>
      <protection/>
    </xf>
    <xf numFmtId="0" fontId="11" fillId="34" borderId="0" xfId="0" applyFont="1" applyFill="1" applyAlignment="1" applyProtection="1">
      <alignment horizontal="right"/>
      <protection/>
    </xf>
    <xf numFmtId="0" fontId="14" fillId="34" borderId="0" xfId="0" applyFont="1" applyFill="1" applyAlignment="1">
      <alignment/>
    </xf>
    <xf numFmtId="0" fontId="11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191" fontId="14" fillId="34" borderId="11" xfId="47" applyFont="1" applyFill="1" applyBorder="1" applyAlignment="1">
      <alignment/>
    </xf>
    <xf numFmtId="191" fontId="12" fillId="34" borderId="11" xfId="47" applyFont="1" applyFill="1" applyBorder="1" applyAlignment="1">
      <alignment/>
    </xf>
    <xf numFmtId="194" fontId="14" fillId="34" borderId="11" xfId="47" applyNumberFormat="1" applyFont="1" applyFill="1" applyBorder="1" applyAlignment="1">
      <alignment horizontal="center"/>
    </xf>
    <xf numFmtId="191" fontId="11" fillId="34" borderId="11" xfId="47" applyFont="1" applyFill="1" applyBorder="1" applyAlignment="1">
      <alignment/>
    </xf>
    <xf numFmtId="195" fontId="14" fillId="34" borderId="11" xfId="47" applyNumberFormat="1" applyFont="1" applyFill="1" applyBorder="1" applyAlignment="1">
      <alignment horizontal="center"/>
    </xf>
    <xf numFmtId="191" fontId="12" fillId="34" borderId="11" xfId="47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4" fillId="34" borderId="0" xfId="0" applyNumberFormat="1" applyFont="1" applyFill="1" applyBorder="1" applyAlignment="1" applyProtection="1">
      <alignment/>
      <protection/>
    </xf>
    <xf numFmtId="0" fontId="14" fillId="34" borderId="0" xfId="0" applyFont="1" applyFill="1" applyAlignment="1">
      <alignment horizontal="left" vertical="center"/>
    </xf>
    <xf numFmtId="207" fontId="14" fillId="34" borderId="0" xfId="0" applyNumberFormat="1" applyFont="1" applyFill="1" applyAlignment="1">
      <alignment horizontal="right" vertical="center"/>
    </xf>
    <xf numFmtId="192" fontId="14" fillId="34" borderId="0" xfId="0" applyNumberFormat="1" applyFont="1" applyFill="1" applyAlignment="1">
      <alignment horizontal="right" vertical="center"/>
    </xf>
    <xf numFmtId="197" fontId="14" fillId="34" borderId="11" xfId="47" applyNumberFormat="1" applyFont="1" applyFill="1" applyBorder="1" applyAlignment="1">
      <alignment/>
    </xf>
    <xf numFmtId="195" fontId="14" fillId="34" borderId="11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1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/>
    </xf>
    <xf numFmtId="4" fontId="14" fillId="34" borderId="11" xfId="0" applyNumberFormat="1" applyFont="1" applyFill="1" applyBorder="1" applyAlignment="1">
      <alignment/>
    </xf>
    <xf numFmtId="4" fontId="12" fillId="34" borderId="11" xfId="47" applyNumberFormat="1" applyFont="1" applyFill="1" applyBorder="1" applyAlignment="1">
      <alignment horizontal="right"/>
    </xf>
    <xf numFmtId="4" fontId="14" fillId="34" borderId="11" xfId="47" applyNumberFormat="1" applyFont="1" applyFill="1" applyBorder="1" applyAlignment="1">
      <alignment horizontal="right"/>
    </xf>
    <xf numFmtId="191" fontId="15" fillId="34" borderId="11" xfId="47" applyFont="1" applyFill="1" applyBorder="1" applyAlignment="1">
      <alignment horizontal="center"/>
    </xf>
    <xf numFmtId="194" fontId="12" fillId="34" borderId="11" xfId="47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191" fontId="12" fillId="34" borderId="0" xfId="47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4" fillId="34" borderId="14" xfId="0" applyFont="1" applyFill="1" applyBorder="1" applyAlignment="1">
      <alignment horizontal="center"/>
    </xf>
    <xf numFmtId="191" fontId="11" fillId="34" borderId="14" xfId="47" applyNumberFormat="1" applyFont="1" applyFill="1" applyBorder="1" applyAlignment="1">
      <alignment horizontal="center"/>
    </xf>
    <xf numFmtId="191" fontId="12" fillId="34" borderId="14" xfId="47" applyFont="1" applyFill="1" applyBorder="1" applyAlignment="1">
      <alignment/>
    </xf>
    <xf numFmtId="191" fontId="11" fillId="34" borderId="14" xfId="47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191" fontId="12" fillId="34" borderId="0" xfId="47" applyFont="1" applyFill="1" applyBorder="1" applyAlignment="1">
      <alignment/>
    </xf>
    <xf numFmtId="191" fontId="11" fillId="34" borderId="0" xfId="47" applyFont="1" applyFill="1" applyBorder="1" applyAlignment="1">
      <alignment/>
    </xf>
    <xf numFmtId="2" fontId="12" fillId="34" borderId="11" xfId="47" applyNumberFormat="1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191" fontId="11" fillId="34" borderId="12" xfId="47" applyNumberFormat="1" applyFont="1" applyFill="1" applyBorder="1" applyAlignment="1">
      <alignment horizontal="center"/>
    </xf>
    <xf numFmtId="191" fontId="12" fillId="34" borderId="12" xfId="47" applyFont="1" applyFill="1" applyBorder="1" applyAlignment="1">
      <alignment/>
    </xf>
    <xf numFmtId="191" fontId="11" fillId="34" borderId="12" xfId="47" applyFont="1" applyFill="1" applyBorder="1" applyAlignment="1">
      <alignment/>
    </xf>
    <xf numFmtId="10" fontId="12" fillId="34" borderId="11" xfId="47" applyNumberFormat="1" applyFont="1" applyFill="1" applyBorder="1" applyAlignment="1">
      <alignment/>
    </xf>
    <xf numFmtId="191" fontId="14" fillId="34" borderId="0" xfId="0" applyNumberFormat="1" applyFont="1" applyFill="1" applyBorder="1" applyAlignment="1">
      <alignment/>
    </xf>
    <xf numFmtId="191" fontId="13" fillId="34" borderId="0" xfId="0" applyNumberFormat="1" applyFont="1" applyFill="1" applyBorder="1" applyAlignment="1">
      <alignment/>
    </xf>
    <xf numFmtId="191" fontId="14" fillId="34" borderId="0" xfId="47" applyFont="1" applyFill="1" applyBorder="1" applyAlignment="1">
      <alignment/>
    </xf>
    <xf numFmtId="10" fontId="11" fillId="34" borderId="0" xfId="54" applyNumberFormat="1" applyFont="1" applyFill="1" applyBorder="1" applyAlignment="1">
      <alignment horizontal="center"/>
    </xf>
    <xf numFmtId="191" fontId="14" fillId="34" borderId="0" xfId="47" applyNumberFormat="1" applyFont="1" applyFill="1" applyBorder="1" applyAlignment="1">
      <alignment horizontal="center"/>
    </xf>
    <xf numFmtId="10" fontId="13" fillId="34" borderId="0" xfId="54" applyNumberFormat="1" applyFont="1" applyFill="1" applyBorder="1" applyAlignment="1">
      <alignment horizontal="center"/>
    </xf>
    <xf numFmtId="9" fontId="14" fillId="34" borderId="0" xfId="54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191" fontId="14" fillId="34" borderId="16" xfId="0" applyNumberFormat="1" applyFont="1" applyFill="1" applyBorder="1" applyAlignment="1">
      <alignment/>
    </xf>
    <xf numFmtId="191" fontId="12" fillId="34" borderId="16" xfId="47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192" fontId="13" fillId="0" borderId="0" xfId="0" applyNumberFormat="1" applyFont="1" applyAlignment="1">
      <alignment horizontal="right" vertical="center"/>
    </xf>
    <xf numFmtId="0" fontId="17" fillId="35" borderId="17" xfId="0" applyFont="1" applyFill="1" applyBorder="1" applyAlignment="1">
      <alignment horizontal="centerContinuous"/>
    </xf>
    <xf numFmtId="0" fontId="17" fillId="35" borderId="18" xfId="0" applyFont="1" applyFill="1" applyBorder="1" applyAlignment="1">
      <alignment horizontal="centerContinuous"/>
    </xf>
    <xf numFmtId="0" fontId="17" fillId="35" borderId="19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/>
    </xf>
    <xf numFmtId="0" fontId="17" fillId="35" borderId="23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10" fontId="9" fillId="0" borderId="0" xfId="0" applyNumberFormat="1" applyFont="1" applyFill="1" applyBorder="1" applyAlignment="1" applyProtection="1">
      <alignment/>
      <protection/>
    </xf>
    <xf numFmtId="216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0" fontId="9" fillId="0" borderId="16" xfId="0" applyNumberFormat="1" applyFont="1" applyFill="1" applyBorder="1" applyAlignment="1" applyProtection="1">
      <alignment/>
      <protection/>
    </xf>
    <xf numFmtId="216" fontId="9" fillId="0" borderId="28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/>
    </xf>
    <xf numFmtId="216" fontId="4" fillId="0" borderId="0" xfId="0" applyNumberFormat="1" applyFont="1" applyFill="1" applyBorder="1" applyAlignment="1" applyProtection="1">
      <alignment/>
      <protection/>
    </xf>
    <xf numFmtId="0" fontId="19" fillId="34" borderId="0" xfId="52" applyFont="1" applyFill="1" applyBorder="1" applyProtection="1">
      <alignment/>
      <protection/>
    </xf>
    <xf numFmtId="0" fontId="20" fillId="34" borderId="0" xfId="52" applyFont="1" applyFill="1" applyBorder="1" applyProtection="1">
      <alignment/>
      <protection/>
    </xf>
    <xf numFmtId="0" fontId="19" fillId="34" borderId="0" xfId="52" applyFont="1" applyFill="1" applyBorder="1">
      <alignment/>
      <protection/>
    </xf>
    <xf numFmtId="0" fontId="19" fillId="34" borderId="0" xfId="52" applyFont="1" applyFill="1" applyBorder="1" applyAlignment="1">
      <alignment horizontal="center"/>
      <protection/>
    </xf>
    <xf numFmtId="0" fontId="20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left" vertical="center"/>
    </xf>
    <xf numFmtId="207" fontId="23" fillId="0" borderId="0" xfId="0" applyNumberFormat="1" applyFont="1" applyAlignment="1">
      <alignment horizontal="right" vertical="center"/>
    </xf>
    <xf numFmtId="192" fontId="23" fillId="0" borderId="0" xfId="0" applyNumberFormat="1" applyFont="1" applyAlignment="1">
      <alignment horizontal="right" vertical="center"/>
    </xf>
    <xf numFmtId="192" fontId="6" fillId="0" borderId="0" xfId="0" applyNumberFormat="1" applyFont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right"/>
      <protection/>
    </xf>
    <xf numFmtId="1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0" fontId="23" fillId="0" borderId="0" xfId="0" applyNumberFormat="1" applyFont="1" applyAlignment="1">
      <alignment horizontal="right" vertical="center"/>
    </xf>
    <xf numFmtId="216" fontId="6" fillId="0" borderId="0" xfId="0" applyNumberFormat="1" applyFont="1" applyFill="1" applyBorder="1" applyAlignment="1" applyProtection="1">
      <alignment horizontal="left"/>
      <protection/>
    </xf>
    <xf numFmtId="204" fontId="23" fillId="0" borderId="0" xfId="0" applyNumberFormat="1" applyFont="1" applyFill="1" applyBorder="1" applyAlignment="1" applyProtection="1">
      <alignment/>
      <protection/>
    </xf>
    <xf numFmtId="9" fontId="23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206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92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20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23" fillId="0" borderId="30" xfId="0" applyNumberFormat="1" applyFont="1" applyFill="1" applyBorder="1" applyAlignment="1" applyProtection="1">
      <alignment horizontal="center"/>
      <protection/>
    </xf>
    <xf numFmtId="2" fontId="23" fillId="2" borderId="30" xfId="0" applyNumberFormat="1" applyFont="1" applyFill="1" applyBorder="1" applyAlignment="1" applyProtection="1">
      <alignment horizontal="center"/>
      <protection/>
    </xf>
    <xf numFmtId="0" fontId="23" fillId="0" borderId="30" xfId="0" applyNumberFormat="1" applyFont="1" applyFill="1" applyBorder="1" applyAlignment="1" applyProtection="1">
      <alignment/>
      <protection/>
    </xf>
    <xf numFmtId="2" fontId="6" fillId="0" borderId="30" xfId="0" applyNumberFormat="1" applyFont="1" applyFill="1" applyBorder="1" applyAlignment="1" applyProtection="1">
      <alignment horizontal="center"/>
      <protection/>
    </xf>
    <xf numFmtId="0" fontId="16" fillId="34" borderId="0" xfId="0" applyFont="1" applyFill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4" fontId="12" fillId="34" borderId="0" xfId="47" applyNumberFormat="1" applyFont="1" applyFill="1" applyBorder="1" applyAlignment="1">
      <alignment horizontal="right"/>
    </xf>
    <xf numFmtId="10" fontId="11" fillId="34" borderId="0" xfId="47" applyNumberFormat="1" applyFont="1" applyFill="1" applyBorder="1" applyAlignment="1">
      <alignment/>
    </xf>
    <xf numFmtId="0" fontId="11" fillId="34" borderId="0" xfId="47" applyNumberFormat="1" applyFont="1" applyFill="1" applyBorder="1" applyAlignment="1">
      <alignment/>
    </xf>
    <xf numFmtId="0" fontId="9" fillId="0" borderId="0" xfId="0" applyFont="1" applyAlignment="1">
      <alignment/>
    </xf>
    <xf numFmtId="0" fontId="58" fillId="0" borderId="0" xfId="0" applyFont="1" applyAlignment="1">
      <alignment/>
    </xf>
    <xf numFmtId="2" fontId="11" fillId="34" borderId="0" xfId="52" applyNumberFormat="1" applyFont="1" applyFill="1" applyBorder="1" applyProtection="1">
      <alignment/>
      <protection/>
    </xf>
    <xf numFmtId="2" fontId="12" fillId="0" borderId="11" xfId="47" applyNumberFormat="1" applyFont="1" applyFill="1" applyBorder="1" applyAlignment="1">
      <alignment/>
    </xf>
    <xf numFmtId="216" fontId="6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207" fontId="23" fillId="33" borderId="0" xfId="0" applyNumberFormat="1" applyFont="1" applyFill="1" applyAlignment="1">
      <alignment horizontal="right" vertical="center"/>
    </xf>
    <xf numFmtId="0" fontId="23" fillId="33" borderId="0" xfId="0" applyNumberFormat="1" applyFont="1" applyFill="1" applyBorder="1" applyAlignment="1" applyProtection="1">
      <alignment horizontal="right"/>
      <protection/>
    </xf>
    <xf numFmtId="0" fontId="23" fillId="33" borderId="0" xfId="0" applyFont="1" applyFill="1" applyAlignment="1">
      <alignment horizontal="left" vertical="center"/>
    </xf>
    <xf numFmtId="192" fontId="23" fillId="33" borderId="0" xfId="0" applyNumberFormat="1" applyFont="1" applyFill="1" applyAlignment="1">
      <alignment horizontal="right" vertical="center"/>
    </xf>
    <xf numFmtId="204" fontId="2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191" fontId="14" fillId="33" borderId="11" xfId="47" applyFont="1" applyFill="1" applyBorder="1" applyAlignment="1">
      <alignment/>
    </xf>
    <xf numFmtId="191" fontId="12" fillId="33" borderId="11" xfId="47" applyNumberFormat="1" applyFont="1" applyFill="1" applyBorder="1" applyAlignment="1">
      <alignment/>
    </xf>
    <xf numFmtId="191" fontId="12" fillId="33" borderId="11" xfId="47" applyFont="1" applyFill="1" applyBorder="1" applyAlignment="1">
      <alignment/>
    </xf>
    <xf numFmtId="4" fontId="12" fillId="33" borderId="11" xfId="47" applyNumberFormat="1" applyFont="1" applyFill="1" applyBorder="1" applyAlignment="1">
      <alignment horizontal="right"/>
    </xf>
    <xf numFmtId="204" fontId="11" fillId="34" borderId="28" xfId="47" applyNumberFormat="1" applyFont="1" applyFill="1" applyBorder="1" applyAlignment="1">
      <alignment/>
    </xf>
    <xf numFmtId="0" fontId="11" fillId="34" borderId="0" xfId="52" applyFont="1" applyFill="1" applyBorder="1" applyAlignment="1" applyProtection="1">
      <alignment vertical="center"/>
      <protection/>
    </xf>
    <xf numFmtId="0" fontId="11" fillId="34" borderId="0" xfId="52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Border="1" applyAlignment="1" applyProtection="1">
      <alignment/>
      <protection/>
    </xf>
    <xf numFmtId="200" fontId="4" fillId="0" borderId="0" xfId="0" applyNumberFormat="1" applyFont="1" applyAlignment="1">
      <alignment/>
    </xf>
    <xf numFmtId="4" fontId="13" fillId="33" borderId="15" xfId="0" applyNumberFormat="1" applyFont="1" applyFill="1" applyBorder="1" applyAlignment="1">
      <alignment horizontal="center"/>
    </xf>
    <xf numFmtId="4" fontId="13" fillId="33" borderId="28" xfId="0" applyNumberFormat="1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7" fillId="35" borderId="31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/>
    </xf>
    <xf numFmtId="0" fontId="11" fillId="35" borderId="38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11" fillId="34" borderId="0" xfId="52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1" fillId="34" borderId="0" xfId="52" applyFont="1" applyFill="1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0" fillId="34" borderId="0" xfId="52" applyFont="1" applyFill="1" applyBorder="1" applyAlignment="1" applyProtection="1">
      <alignment horizont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ANT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6</xdr:col>
      <xdr:colOff>714375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667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0</xdr:rowOff>
    </xdr:from>
    <xdr:to>
      <xdr:col>1</xdr:col>
      <xdr:colOff>762000</xdr:colOff>
      <xdr:row>2</xdr:row>
      <xdr:rowOff>333375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714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19050</xdr:rowOff>
    </xdr:from>
    <xdr:to>
      <xdr:col>6</xdr:col>
      <xdr:colOff>895350</xdr:colOff>
      <xdr:row>5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19050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57150</xdr:rowOff>
    </xdr:from>
    <xdr:to>
      <xdr:col>1</xdr:col>
      <xdr:colOff>1362075</xdr:colOff>
      <xdr:row>0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76200</xdr:rowOff>
    </xdr:from>
    <xdr:to>
      <xdr:col>3</xdr:col>
      <xdr:colOff>352425</xdr:colOff>
      <xdr:row>0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66675</xdr:rowOff>
    </xdr:from>
    <xdr:to>
      <xdr:col>9</xdr:col>
      <xdr:colOff>19050</xdr:colOff>
      <xdr:row>3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286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RELLANA\actual%2027%2007%2012\M%20Distrital%20de%20Frias\metrados%20de%2026-09-12\gastos%20generales\11.-%20DESAGREGADO%20DE%20GASTOS%20GENERALES\GASTOS%20GENERALES%20revisan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GENERALES 15.80%"/>
      <sheetName val="GASTOS GENERALES GLOBAL"/>
      <sheetName val="DESAGREGADO COSTOS VARIABLES."/>
    </sheetNames>
    <sheetDataSet>
      <sheetData sheetId="0">
        <row r="93">
          <cell r="B93" t="str">
            <v>COSTOS  AMBIENTALES</v>
          </cell>
        </row>
        <row r="95">
          <cell r="B95" t="str">
            <v>Programa de Educacion Ambiental</v>
          </cell>
          <cell r="D95">
            <v>1</v>
          </cell>
        </row>
        <row r="96">
          <cell r="B96" t="str">
            <v>Programa de Contigencia</v>
          </cell>
          <cell r="D96">
            <v>1</v>
          </cell>
        </row>
        <row r="97">
          <cell r="B97" t="str">
            <v>Programa de Seguimiento , Vigilancia o Monitoreo</v>
          </cell>
          <cell r="D97">
            <v>1</v>
          </cell>
        </row>
        <row r="120">
          <cell r="A120" t="str">
            <v>B.10</v>
          </cell>
          <cell r="B120" t="str">
            <v>GASTOS FINANCIEROS</v>
          </cell>
        </row>
        <row r="121">
          <cell r="A121" t="str">
            <v>B.10.01</v>
          </cell>
          <cell r="B121" t="str">
            <v>Garantia de fiel cumplimiento</v>
          </cell>
        </row>
        <row r="122">
          <cell r="A122" t="str">
            <v>B.10.02</v>
          </cell>
          <cell r="B122" t="str">
            <v>Garantia del Adelanto</v>
          </cell>
        </row>
        <row r="123">
          <cell r="A123" t="str">
            <v>B.10.03</v>
          </cell>
          <cell r="B123" t="str">
            <v>Garantia de los beneficios sociales de los trabajadores</v>
          </cell>
        </row>
        <row r="124">
          <cell r="A124" t="str">
            <v>B.10.04</v>
          </cell>
          <cell r="B124" t="str">
            <v>Gastos Bancarios ITF 1 movimiento</v>
          </cell>
        </row>
        <row r="127">
          <cell r="A127" t="str">
            <v>B.11</v>
          </cell>
          <cell r="B127" t="str">
            <v>SEGUROS</v>
          </cell>
        </row>
        <row r="128">
          <cell r="A128" t="str">
            <v>B.11.01</v>
          </cell>
          <cell r="B128" t="str">
            <v>A) Seguro de accidentes personales</v>
          </cell>
        </row>
        <row r="130">
          <cell r="A130" t="str">
            <v>B.11.02</v>
          </cell>
          <cell r="B130" t="str">
            <v>B) Seguro de vida</v>
          </cell>
        </row>
        <row r="131">
          <cell r="A131" t="str">
            <v>B.11.03</v>
          </cell>
          <cell r="B131" t="str">
            <v>C) Seguro Contra todo riesgo</v>
          </cell>
        </row>
        <row r="132">
          <cell r="A132" t="str">
            <v>B.11.04</v>
          </cell>
          <cell r="B132" t="str">
            <v>costo por emision de poliza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view="pageBreakPreview" zoomScale="110" zoomScaleSheetLayoutView="110" zoomScalePageLayoutView="0" workbookViewId="0" topLeftCell="A79">
      <selection activeCell="I23" sqref="I23"/>
    </sheetView>
  </sheetViews>
  <sheetFormatPr defaultColWidth="11.421875" defaultRowHeight="12.75"/>
  <cols>
    <col min="1" max="1" width="9.140625" style="1" customWidth="1"/>
    <col min="2" max="2" width="46.57421875" style="1" customWidth="1"/>
    <col min="3" max="3" width="6.8515625" style="1" customWidth="1"/>
    <col min="4" max="4" width="11.421875" style="1" customWidth="1"/>
    <col min="5" max="5" width="8.28125" style="1" customWidth="1"/>
    <col min="6" max="6" width="13.57421875" style="1" customWidth="1"/>
    <col min="7" max="7" width="12.28125" style="1" customWidth="1"/>
    <col min="8" max="8" width="4.8515625" style="1" customWidth="1"/>
    <col min="9" max="9" width="14.8515625" style="1" customWidth="1"/>
    <col min="10" max="10" width="4.140625" style="1" customWidth="1"/>
    <col min="11" max="11" width="17.28125" style="1" customWidth="1"/>
    <col min="12" max="12" width="33.00390625" style="1" customWidth="1"/>
    <col min="13" max="13" width="15.28125" style="1" customWidth="1"/>
    <col min="14" max="16384" width="11.421875" style="1" customWidth="1"/>
  </cols>
  <sheetData>
    <row r="1" spans="1:11" ht="13.5" customHeight="1">
      <c r="A1" s="195" t="s">
        <v>168</v>
      </c>
      <c r="B1" s="195"/>
      <c r="C1" s="195"/>
      <c r="D1" s="195"/>
      <c r="E1" s="195"/>
      <c r="F1" s="195"/>
      <c r="G1" s="195"/>
      <c r="H1" s="19"/>
      <c r="I1" s="14"/>
      <c r="J1" s="14"/>
      <c r="K1" s="14"/>
    </row>
    <row r="2" spans="1:11" ht="6.75" customHeight="1">
      <c r="A2" s="20"/>
      <c r="B2" s="20"/>
      <c r="C2" s="20"/>
      <c r="D2" s="20"/>
      <c r="E2" s="20"/>
      <c r="F2" s="20"/>
      <c r="G2" s="20"/>
      <c r="H2" s="20"/>
      <c r="I2" s="15"/>
      <c r="J2" s="15"/>
      <c r="K2" s="15"/>
    </row>
    <row r="3" spans="1:11" ht="38.25" customHeight="1">
      <c r="A3" s="180" t="s">
        <v>142</v>
      </c>
      <c r="B3" s="196" t="s">
        <v>173</v>
      </c>
      <c r="C3" s="196"/>
      <c r="D3" s="196"/>
      <c r="E3" s="196"/>
      <c r="F3" s="196"/>
      <c r="G3" s="24"/>
      <c r="H3" s="24"/>
      <c r="I3" s="16"/>
      <c r="J3" s="16"/>
      <c r="K3" s="17"/>
    </row>
    <row r="4" spans="1:11" ht="12.75">
      <c r="A4" s="180" t="s">
        <v>143</v>
      </c>
      <c r="B4" s="22" t="s">
        <v>172</v>
      </c>
      <c r="C4" s="21"/>
      <c r="D4" s="21"/>
      <c r="E4" s="21"/>
      <c r="F4" s="23"/>
      <c r="G4" s="24"/>
      <c r="H4" s="24"/>
      <c r="I4" s="16"/>
      <c r="J4" s="16"/>
      <c r="K4" s="17"/>
    </row>
    <row r="5" spans="1:11" ht="14.25" thickBot="1">
      <c r="A5" s="180" t="s">
        <v>144</v>
      </c>
      <c r="B5" s="25" t="s">
        <v>171</v>
      </c>
      <c r="C5" s="21"/>
      <c r="D5" s="21"/>
      <c r="E5" s="21"/>
      <c r="F5" s="23"/>
      <c r="G5" s="24"/>
      <c r="H5" s="24"/>
      <c r="I5" s="16"/>
      <c r="J5" s="16"/>
      <c r="K5" s="17"/>
    </row>
    <row r="6" spans="1:8" ht="17.25" customHeight="1" hidden="1" thickBot="1">
      <c r="A6" s="26"/>
      <c r="B6" s="27" t="s">
        <v>140</v>
      </c>
      <c r="C6" s="184">
        <v>1325980.38</v>
      </c>
      <c r="D6" s="185"/>
      <c r="E6" s="28"/>
      <c r="F6" s="28"/>
      <c r="G6" s="28"/>
      <c r="H6" s="28"/>
    </row>
    <row r="7" spans="1:10" ht="15.75" customHeight="1" thickBot="1">
      <c r="A7" s="186" t="s">
        <v>32</v>
      </c>
      <c r="B7" s="186"/>
      <c r="C7" s="186"/>
      <c r="D7" s="186"/>
      <c r="E7" s="186"/>
      <c r="F7" s="186"/>
      <c r="G7" s="186"/>
      <c r="H7" s="154"/>
      <c r="I7" s="184">
        <v>1877588.22</v>
      </c>
      <c r="J7" s="185"/>
    </row>
    <row r="8" spans="1:8" ht="8.25" customHeight="1" thickBot="1">
      <c r="A8" s="28"/>
      <c r="B8" s="28"/>
      <c r="C8" s="28"/>
      <c r="D8" s="28"/>
      <c r="E8" s="28"/>
      <c r="F8" s="28"/>
      <c r="G8" s="28"/>
      <c r="H8" s="28"/>
    </row>
    <row r="9" spans="1:8" ht="15" customHeight="1">
      <c r="A9" s="187" t="s">
        <v>1</v>
      </c>
      <c r="B9" s="187" t="s">
        <v>2</v>
      </c>
      <c r="C9" s="187" t="s">
        <v>3</v>
      </c>
      <c r="D9" s="88" t="s">
        <v>4</v>
      </c>
      <c r="E9" s="89"/>
      <c r="F9" s="90" t="s">
        <v>5</v>
      </c>
      <c r="G9" s="91" t="s">
        <v>6</v>
      </c>
      <c r="H9" s="155"/>
    </row>
    <row r="10" spans="1:8" ht="15" customHeight="1" thickBot="1">
      <c r="A10" s="188"/>
      <c r="B10" s="188"/>
      <c r="C10" s="188"/>
      <c r="D10" s="92" t="s">
        <v>2</v>
      </c>
      <c r="E10" s="93" t="s">
        <v>7</v>
      </c>
      <c r="F10" s="94" t="s">
        <v>8</v>
      </c>
      <c r="G10" s="95" t="s">
        <v>9</v>
      </c>
      <c r="H10" s="155"/>
    </row>
    <row r="11" spans="1:8" ht="12.75">
      <c r="A11" s="29"/>
      <c r="B11" s="30" t="s">
        <v>36</v>
      </c>
      <c r="C11" s="31"/>
      <c r="D11" s="31"/>
      <c r="E11" s="31"/>
      <c r="F11" s="31"/>
      <c r="G11" s="31"/>
      <c r="H11" s="58"/>
    </row>
    <row r="12" spans="1:8" ht="15" customHeight="1">
      <c r="A12" s="32"/>
      <c r="B12" s="33"/>
      <c r="C12" s="34"/>
      <c r="D12" s="37"/>
      <c r="E12" s="35"/>
      <c r="F12" s="35"/>
      <c r="G12" s="38"/>
      <c r="H12" s="66"/>
    </row>
    <row r="13" spans="1:8" s="7" customFormat="1" ht="12.75">
      <c r="A13" s="32" t="s">
        <v>26</v>
      </c>
      <c r="B13" s="32" t="s">
        <v>96</v>
      </c>
      <c r="C13" s="34"/>
      <c r="D13" s="37"/>
      <c r="E13" s="35"/>
      <c r="F13" s="35"/>
      <c r="G13" s="35"/>
      <c r="H13" s="76"/>
    </row>
    <row r="14" spans="1:8" ht="15" customHeight="1">
      <c r="A14" s="33" t="s">
        <v>27</v>
      </c>
      <c r="B14" s="33" t="s">
        <v>97</v>
      </c>
      <c r="C14" s="34" t="s">
        <v>10</v>
      </c>
      <c r="D14" s="37"/>
      <c r="E14" s="35">
        <v>1</v>
      </c>
      <c r="F14" s="36">
        <v>750</v>
      </c>
      <c r="G14" s="35">
        <f>ROUND(F14*E14,2)</f>
        <v>750</v>
      </c>
      <c r="H14" s="76"/>
    </row>
    <row r="15" spans="1:8" ht="15" customHeight="1">
      <c r="A15" s="33" t="s">
        <v>95</v>
      </c>
      <c r="B15" s="33" t="s">
        <v>98</v>
      </c>
      <c r="C15" s="34" t="s">
        <v>10</v>
      </c>
      <c r="D15" s="37"/>
      <c r="E15" s="35">
        <v>1</v>
      </c>
      <c r="F15" s="36">
        <v>250</v>
      </c>
      <c r="G15" s="35">
        <f>ROUND(F15*E15,2)</f>
        <v>250</v>
      </c>
      <c r="H15" s="76"/>
    </row>
    <row r="16" spans="1:8" ht="15" customHeight="1">
      <c r="A16" s="33" t="s">
        <v>151</v>
      </c>
      <c r="B16" s="33" t="s">
        <v>99</v>
      </c>
      <c r="C16" s="34" t="s">
        <v>10</v>
      </c>
      <c r="D16" s="37"/>
      <c r="E16" s="35">
        <v>1</v>
      </c>
      <c r="F16" s="36">
        <v>100</v>
      </c>
      <c r="G16" s="35">
        <f>ROUND(F16*E16,2)</f>
        <v>100</v>
      </c>
      <c r="H16" s="76"/>
    </row>
    <row r="17" spans="1:8" ht="15" customHeight="1">
      <c r="A17" s="32" t="s">
        <v>11</v>
      </c>
      <c r="B17" s="33"/>
      <c r="C17" s="34"/>
      <c r="D17" s="37"/>
      <c r="E17" s="35"/>
      <c r="F17" s="35"/>
      <c r="G17" s="38">
        <f>SUM(G14:G16)</f>
        <v>1100</v>
      </c>
      <c r="H17" s="66"/>
    </row>
    <row r="18" spans="1:8" ht="15" customHeight="1">
      <c r="A18" s="33"/>
      <c r="B18" s="33"/>
      <c r="C18" s="34"/>
      <c r="D18" s="37"/>
      <c r="E18" s="35"/>
      <c r="F18" s="35"/>
      <c r="G18" s="35"/>
      <c r="H18" s="76"/>
    </row>
    <row r="19" spans="1:8" s="7" customFormat="1" ht="12.75">
      <c r="A19" s="32" t="s">
        <v>28</v>
      </c>
      <c r="B19" s="32" t="s">
        <v>33</v>
      </c>
      <c r="C19" s="34"/>
      <c r="D19" s="37"/>
      <c r="E19" s="35"/>
      <c r="F19" s="35"/>
      <c r="G19" s="35"/>
      <c r="H19" s="76"/>
    </row>
    <row r="20" spans="1:8" ht="15" customHeight="1">
      <c r="A20" s="33" t="s">
        <v>29</v>
      </c>
      <c r="B20" s="33" t="s">
        <v>25</v>
      </c>
      <c r="C20" s="34" t="s">
        <v>12</v>
      </c>
      <c r="D20" s="39">
        <v>1</v>
      </c>
      <c r="E20" s="35">
        <v>0.25</v>
      </c>
      <c r="F20" s="35">
        <v>7000</v>
      </c>
      <c r="G20" s="35">
        <f>ROUND(F20*E20*D20,2)</f>
        <v>1750</v>
      </c>
      <c r="H20" s="76"/>
    </row>
    <row r="21" spans="1:8" ht="15" customHeight="1">
      <c r="A21" s="33" t="s">
        <v>30</v>
      </c>
      <c r="B21" s="33" t="s">
        <v>34</v>
      </c>
      <c r="C21" s="34" t="s">
        <v>12</v>
      </c>
      <c r="D21" s="39">
        <v>1</v>
      </c>
      <c r="E21" s="35">
        <v>1</v>
      </c>
      <c r="F21" s="36">
        <v>350</v>
      </c>
      <c r="G21" s="35">
        <f>+F21*E21*D21</f>
        <v>350</v>
      </c>
      <c r="H21" s="76"/>
    </row>
    <row r="22" spans="1:8" ht="15" customHeight="1">
      <c r="A22" s="33" t="s">
        <v>31</v>
      </c>
      <c r="B22" s="33" t="s">
        <v>35</v>
      </c>
      <c r="C22" s="34" t="s">
        <v>10</v>
      </c>
      <c r="D22" s="39">
        <v>1</v>
      </c>
      <c r="E22" s="35">
        <v>1</v>
      </c>
      <c r="F22" s="36">
        <v>150</v>
      </c>
      <c r="G22" s="35">
        <f>+F22*E22*D22</f>
        <v>150</v>
      </c>
      <c r="H22" s="76"/>
    </row>
    <row r="23" spans="1:8" ht="15" customHeight="1">
      <c r="A23" s="32" t="s">
        <v>14</v>
      </c>
      <c r="B23" s="32"/>
      <c r="C23" s="34"/>
      <c r="D23" s="39"/>
      <c r="E23" s="35"/>
      <c r="F23" s="35"/>
      <c r="G23" s="38">
        <f>SUM(G20:G22)</f>
        <v>2250</v>
      </c>
      <c r="H23" s="66"/>
    </row>
    <row r="24" spans="1:8" ht="12.75">
      <c r="A24" s="32"/>
      <c r="B24" s="32"/>
      <c r="C24" s="34"/>
      <c r="D24" s="40"/>
      <c r="E24" s="36"/>
      <c r="F24" s="36"/>
      <c r="G24" s="38"/>
      <c r="H24" s="66"/>
    </row>
    <row r="25" spans="1:8" ht="12.75">
      <c r="A25" s="32"/>
      <c r="B25" s="43"/>
      <c r="C25" s="43"/>
      <c r="D25" s="42"/>
      <c r="E25" s="44"/>
      <c r="F25" s="45"/>
      <c r="G25" s="38"/>
      <c r="H25" s="66"/>
    </row>
    <row r="26" spans="1:8" s="7" customFormat="1" ht="12.75">
      <c r="A26" s="32" t="s">
        <v>152</v>
      </c>
      <c r="B26" s="32" t="s">
        <v>100</v>
      </c>
      <c r="C26" s="34"/>
      <c r="D26" s="40"/>
      <c r="E26" s="36"/>
      <c r="F26" s="36"/>
      <c r="G26" s="38"/>
      <c r="H26" s="66"/>
    </row>
    <row r="27" spans="1:8" ht="12.75">
      <c r="A27" s="32" t="s">
        <v>153</v>
      </c>
      <c r="B27" s="33" t="s">
        <v>102</v>
      </c>
      <c r="C27" s="35" t="s">
        <v>103</v>
      </c>
      <c r="D27" s="46">
        <v>0.002</v>
      </c>
      <c r="E27" s="35">
        <v>1</v>
      </c>
      <c r="F27" s="35">
        <f>+I7/1.18</f>
        <v>1591176.4576271188</v>
      </c>
      <c r="G27" s="36">
        <f>F27*E27*D27</f>
        <v>3182.352915254238</v>
      </c>
      <c r="H27" s="65"/>
    </row>
    <row r="28" spans="1:8" ht="12.75">
      <c r="A28" s="32" t="s">
        <v>101</v>
      </c>
      <c r="B28" s="41"/>
      <c r="C28" s="42"/>
      <c r="D28" s="42"/>
      <c r="E28" s="42"/>
      <c r="F28" s="42"/>
      <c r="G28" s="38">
        <f>G27</f>
        <v>3182.352915254238</v>
      </c>
      <c r="H28" s="66"/>
    </row>
    <row r="29" spans="1:8" ht="15" customHeight="1">
      <c r="A29" s="32"/>
      <c r="B29" s="32"/>
      <c r="C29" s="34"/>
      <c r="D29" s="39"/>
      <c r="E29" s="35"/>
      <c r="F29" s="35"/>
      <c r="G29" s="35"/>
      <c r="H29" s="76"/>
    </row>
    <row r="30" spans="1:11" ht="15" customHeight="1">
      <c r="A30" s="32" t="s">
        <v>15</v>
      </c>
      <c r="B30" s="32"/>
      <c r="C30" s="33"/>
      <c r="D30" s="47"/>
      <c r="E30" s="33"/>
      <c r="F30" s="35"/>
      <c r="G30" s="38">
        <f>G17+G23+G28</f>
        <v>6532.352915254238</v>
      </c>
      <c r="H30" s="66"/>
      <c r="K30" s="4"/>
    </row>
    <row r="31" spans="1:8" ht="13.5" thickBot="1">
      <c r="A31" s="48"/>
      <c r="B31" s="48"/>
      <c r="C31" s="48"/>
      <c r="D31" s="48"/>
      <c r="E31" s="48"/>
      <c r="F31" s="48"/>
      <c r="G31" s="48"/>
      <c r="H31" s="58"/>
    </row>
    <row r="32" spans="1:8" ht="12.75">
      <c r="A32" s="191" t="s">
        <v>1</v>
      </c>
      <c r="B32" s="189" t="s">
        <v>2</v>
      </c>
      <c r="C32" s="189" t="s">
        <v>3</v>
      </c>
      <c r="D32" s="193" t="s">
        <v>4</v>
      </c>
      <c r="E32" s="194"/>
      <c r="F32" s="96" t="s">
        <v>5</v>
      </c>
      <c r="G32" s="97" t="s">
        <v>6</v>
      </c>
      <c r="H32" s="156"/>
    </row>
    <row r="33" spans="1:8" ht="13.5" thickBot="1">
      <c r="A33" s="192"/>
      <c r="B33" s="190"/>
      <c r="C33" s="190"/>
      <c r="D33" s="98" t="s">
        <v>7</v>
      </c>
      <c r="E33" s="98" t="s">
        <v>16</v>
      </c>
      <c r="F33" s="98" t="s">
        <v>8</v>
      </c>
      <c r="G33" s="99" t="s">
        <v>9</v>
      </c>
      <c r="H33" s="156"/>
    </row>
    <row r="34" spans="1:8" ht="12.75">
      <c r="A34" s="49"/>
      <c r="B34" s="30" t="s">
        <v>37</v>
      </c>
      <c r="C34" s="50"/>
      <c r="D34" s="50"/>
      <c r="E34" s="50"/>
      <c r="F34" s="50"/>
      <c r="G34" s="50"/>
      <c r="H34" s="58"/>
    </row>
    <row r="35" spans="1:8" s="6" customFormat="1" ht="12.75">
      <c r="A35" s="32" t="s">
        <v>38</v>
      </c>
      <c r="B35" s="32" t="s">
        <v>17</v>
      </c>
      <c r="C35" s="33"/>
      <c r="D35" s="51"/>
      <c r="E35" s="33"/>
      <c r="F35" s="33"/>
      <c r="G35" s="33"/>
      <c r="H35" s="58"/>
    </row>
    <row r="36" spans="1:8" ht="12.75">
      <c r="A36" s="35" t="s">
        <v>59</v>
      </c>
      <c r="B36" s="33" t="s">
        <v>104</v>
      </c>
      <c r="C36" s="34" t="s">
        <v>12</v>
      </c>
      <c r="D36" s="52">
        <v>1</v>
      </c>
      <c r="E36" s="53">
        <v>2.5</v>
      </c>
      <c r="F36" s="53">
        <v>8000</v>
      </c>
      <c r="G36" s="52">
        <f aca="true" t="shared" si="0" ref="G36:G43">ROUND(F36*E36*D36,2)</f>
        <v>20000</v>
      </c>
      <c r="H36" s="157"/>
    </row>
    <row r="37" spans="1:8" ht="12.75">
      <c r="A37" s="35" t="s">
        <v>39</v>
      </c>
      <c r="B37" s="33" t="s">
        <v>157</v>
      </c>
      <c r="C37" s="34" t="s">
        <v>12</v>
      </c>
      <c r="D37" s="52">
        <v>1</v>
      </c>
      <c r="E37" s="53">
        <v>2.5</v>
      </c>
      <c r="F37" s="53">
        <v>5000</v>
      </c>
      <c r="G37" s="52">
        <f t="shared" si="0"/>
        <v>12500</v>
      </c>
      <c r="H37" s="157"/>
    </row>
    <row r="38" spans="1:8" ht="12.75">
      <c r="A38" s="35" t="s">
        <v>154</v>
      </c>
      <c r="B38" s="33" t="s">
        <v>170</v>
      </c>
      <c r="C38" s="34" t="s">
        <v>12</v>
      </c>
      <c r="D38" s="52">
        <v>1</v>
      </c>
      <c r="E38" s="53">
        <v>2.5</v>
      </c>
      <c r="F38" s="53">
        <v>6000</v>
      </c>
      <c r="G38" s="52">
        <f>ROUND(F38*E38*D38,2)</f>
        <v>15000</v>
      </c>
      <c r="H38" s="157"/>
    </row>
    <row r="39" spans="1:8" ht="12.75">
      <c r="A39" s="35" t="s">
        <v>40</v>
      </c>
      <c r="B39" s="33" t="s">
        <v>175</v>
      </c>
      <c r="C39" s="34" t="s">
        <v>12</v>
      </c>
      <c r="D39" s="52">
        <v>1</v>
      </c>
      <c r="E39" s="53">
        <v>2.5</v>
      </c>
      <c r="F39" s="53">
        <v>6000</v>
      </c>
      <c r="G39" s="52">
        <f>ROUND(F39*E39*D39,2)</f>
        <v>15000</v>
      </c>
      <c r="H39" s="157"/>
    </row>
    <row r="40" spans="1:8" ht="12.75">
      <c r="A40" s="35" t="s">
        <v>155</v>
      </c>
      <c r="B40" s="33" t="s">
        <v>42</v>
      </c>
      <c r="C40" s="34" t="s">
        <v>12</v>
      </c>
      <c r="D40" s="52">
        <v>1</v>
      </c>
      <c r="E40" s="53">
        <v>2.5</v>
      </c>
      <c r="F40" s="52">
        <v>4000</v>
      </c>
      <c r="G40" s="52">
        <f t="shared" si="0"/>
        <v>10000</v>
      </c>
      <c r="H40" s="157"/>
    </row>
    <row r="41" spans="1:8" ht="12.75">
      <c r="A41" s="35" t="s">
        <v>156</v>
      </c>
      <c r="B41" s="33" t="s">
        <v>146</v>
      </c>
      <c r="C41" s="34" t="s">
        <v>12</v>
      </c>
      <c r="D41" s="52">
        <v>1</v>
      </c>
      <c r="E41" s="53">
        <v>2.5</v>
      </c>
      <c r="F41" s="52">
        <v>1500</v>
      </c>
      <c r="G41" s="52">
        <f t="shared" si="0"/>
        <v>3750</v>
      </c>
      <c r="H41" s="157"/>
    </row>
    <row r="42" spans="1:8" ht="12.75">
      <c r="A42" s="35" t="s">
        <v>169</v>
      </c>
      <c r="B42" s="33" t="s">
        <v>43</v>
      </c>
      <c r="C42" s="34" t="s">
        <v>12</v>
      </c>
      <c r="D42" s="52">
        <v>1</v>
      </c>
      <c r="E42" s="53">
        <v>2.5</v>
      </c>
      <c r="F42" s="52">
        <v>3500</v>
      </c>
      <c r="G42" s="52">
        <f t="shared" si="0"/>
        <v>8750</v>
      </c>
      <c r="H42" s="157"/>
    </row>
    <row r="43" spans="1:8" ht="12.75">
      <c r="A43" s="35" t="s">
        <v>174</v>
      </c>
      <c r="B43" s="33" t="s">
        <v>147</v>
      </c>
      <c r="C43" s="34" t="s">
        <v>12</v>
      </c>
      <c r="D43" s="52">
        <v>2</v>
      </c>
      <c r="E43" s="53">
        <v>2.5</v>
      </c>
      <c r="F43" s="52">
        <v>1500</v>
      </c>
      <c r="G43" s="52">
        <f t="shared" si="0"/>
        <v>7500</v>
      </c>
      <c r="H43" s="157"/>
    </row>
    <row r="44" spans="1:8" ht="12.75" hidden="1">
      <c r="A44" s="175" t="s">
        <v>41</v>
      </c>
      <c r="B44" s="173"/>
      <c r="C44" s="174"/>
      <c r="D44" s="176"/>
      <c r="E44" s="53">
        <v>2.5</v>
      </c>
      <c r="F44" s="177"/>
      <c r="G44" s="178"/>
      <c r="H44" s="157"/>
    </row>
    <row r="45" spans="1:8" ht="12.75">
      <c r="A45" s="32" t="s">
        <v>18</v>
      </c>
      <c r="B45" s="33"/>
      <c r="C45" s="34"/>
      <c r="D45" s="54"/>
      <c r="E45" s="36"/>
      <c r="F45" s="36"/>
      <c r="G45" s="38">
        <f>SUM(G36:G44)</f>
        <v>92500</v>
      </c>
      <c r="H45" s="66"/>
    </row>
    <row r="46" spans="1:8" ht="12.75">
      <c r="A46" s="32"/>
      <c r="B46" s="33"/>
      <c r="C46" s="34"/>
      <c r="D46" s="55"/>
      <c r="E46" s="36"/>
      <c r="F46" s="36"/>
      <c r="G46" s="38"/>
      <c r="H46" s="66"/>
    </row>
    <row r="47" spans="1:8" ht="12.75">
      <c r="A47" s="32" t="s">
        <v>45</v>
      </c>
      <c r="B47" s="32" t="s">
        <v>19</v>
      </c>
      <c r="C47" s="34"/>
      <c r="D47" s="40"/>
      <c r="E47" s="36"/>
      <c r="F47" s="36"/>
      <c r="G47" s="36"/>
      <c r="H47" s="65"/>
    </row>
    <row r="48" spans="1:8" ht="12.75">
      <c r="A48" s="35" t="s">
        <v>46</v>
      </c>
      <c r="B48" s="33" t="s">
        <v>20</v>
      </c>
      <c r="C48" s="34" t="s">
        <v>12</v>
      </c>
      <c r="D48" s="40">
        <v>1</v>
      </c>
      <c r="E48" s="35">
        <v>2.5</v>
      </c>
      <c r="F48" s="36">
        <v>5000</v>
      </c>
      <c r="G48" s="36">
        <f>ROUND(F48*E48*D48,2)</f>
        <v>12500</v>
      </c>
      <c r="H48" s="65"/>
    </row>
    <row r="49" spans="1:8" ht="12.75">
      <c r="A49" s="32" t="s">
        <v>21</v>
      </c>
      <c r="B49" s="32"/>
      <c r="C49" s="34"/>
      <c r="D49" s="40"/>
      <c r="E49" s="36"/>
      <c r="F49" s="36"/>
      <c r="G49" s="38">
        <f>SUM(G48:G48)</f>
        <v>12500</v>
      </c>
      <c r="H49" s="66"/>
    </row>
    <row r="50" spans="1:8" ht="12.75">
      <c r="A50" s="32"/>
      <c r="B50" s="32"/>
      <c r="C50" s="34"/>
      <c r="D50" s="40"/>
      <c r="E50" s="36"/>
      <c r="F50" s="36"/>
      <c r="G50" s="38"/>
      <c r="H50" s="66"/>
    </row>
    <row r="51" spans="1:8" s="6" customFormat="1" ht="12.75">
      <c r="A51" s="32" t="s">
        <v>47</v>
      </c>
      <c r="B51" s="32" t="s">
        <v>105</v>
      </c>
      <c r="C51" s="34"/>
      <c r="D51" s="40"/>
      <c r="E51" s="36"/>
      <c r="F51" s="36"/>
      <c r="G51" s="36"/>
      <c r="H51" s="65"/>
    </row>
    <row r="52" spans="1:8" ht="12.75">
      <c r="A52" s="35" t="s">
        <v>48</v>
      </c>
      <c r="B52" s="33" t="s">
        <v>106</v>
      </c>
      <c r="C52" s="34" t="s">
        <v>13</v>
      </c>
      <c r="D52" s="40">
        <v>1</v>
      </c>
      <c r="E52" s="35">
        <v>2.5</v>
      </c>
      <c r="F52" s="36">
        <v>1200</v>
      </c>
      <c r="G52" s="36">
        <f>ROUND(F52*E52*D52,2)</f>
        <v>3000</v>
      </c>
      <c r="H52" s="65"/>
    </row>
    <row r="53" spans="1:8" ht="12.75">
      <c r="A53" s="35" t="s">
        <v>158</v>
      </c>
      <c r="B53" s="33" t="s">
        <v>107</v>
      </c>
      <c r="C53" s="34" t="s">
        <v>94</v>
      </c>
      <c r="D53" s="40">
        <v>2</v>
      </c>
      <c r="E53" s="35">
        <v>2.5</v>
      </c>
      <c r="F53" s="36">
        <v>1000</v>
      </c>
      <c r="G53" s="36">
        <f>ROUND(F53*E53*D53,2)</f>
        <v>5000</v>
      </c>
      <c r="H53" s="65"/>
    </row>
    <row r="54" spans="1:8" ht="12.75">
      <c r="A54" s="35" t="s">
        <v>159</v>
      </c>
      <c r="B54" s="33" t="s">
        <v>108</v>
      </c>
      <c r="C54" s="34" t="s">
        <v>94</v>
      </c>
      <c r="D54" s="40">
        <v>2</v>
      </c>
      <c r="E54" s="53">
        <v>2.5</v>
      </c>
      <c r="F54" s="36">
        <v>650</v>
      </c>
      <c r="G54" s="36">
        <f>ROUND(F54*E54*D54,2)</f>
        <v>3250</v>
      </c>
      <c r="H54" s="65"/>
    </row>
    <row r="55" spans="1:8" ht="12.75">
      <c r="A55" s="32" t="s">
        <v>109</v>
      </c>
      <c r="B55" s="32"/>
      <c r="C55" s="34"/>
      <c r="D55" s="40"/>
      <c r="E55" s="36"/>
      <c r="F55" s="36"/>
      <c r="G55" s="38">
        <f>SUM(G52:G54)</f>
        <v>11250</v>
      </c>
      <c r="H55" s="66"/>
    </row>
    <row r="56" spans="1:8" ht="12.75">
      <c r="A56" s="32"/>
      <c r="B56" s="32"/>
      <c r="C56" s="34"/>
      <c r="D56" s="40"/>
      <c r="E56" s="36"/>
      <c r="F56" s="36"/>
      <c r="G56" s="38"/>
      <c r="H56" s="66"/>
    </row>
    <row r="57" spans="1:8" ht="12.75">
      <c r="A57" s="32" t="s">
        <v>49</v>
      </c>
      <c r="B57" s="32" t="s">
        <v>50</v>
      </c>
      <c r="C57" s="34"/>
      <c r="D57" s="40"/>
      <c r="E57" s="36"/>
      <c r="F57" s="36"/>
      <c r="G57" s="36"/>
      <c r="H57" s="65"/>
    </row>
    <row r="58" spans="1:8" ht="12.75">
      <c r="A58" s="35" t="s">
        <v>52</v>
      </c>
      <c r="B58" s="33" t="s">
        <v>51</v>
      </c>
      <c r="C58" s="34" t="s">
        <v>12</v>
      </c>
      <c r="D58" s="40">
        <v>1</v>
      </c>
      <c r="E58" s="35">
        <v>2.5</v>
      </c>
      <c r="F58" s="36">
        <v>850</v>
      </c>
      <c r="G58" s="36">
        <f>ROUND(F58*E58*D58,2)</f>
        <v>2125</v>
      </c>
      <c r="H58" s="65"/>
    </row>
    <row r="59" spans="1:8" ht="12.75">
      <c r="A59" s="35" t="s">
        <v>53</v>
      </c>
      <c r="B59" s="33" t="s">
        <v>34</v>
      </c>
      <c r="C59" s="34" t="s">
        <v>12</v>
      </c>
      <c r="D59" s="40">
        <v>1</v>
      </c>
      <c r="E59" s="35">
        <v>2.5</v>
      </c>
      <c r="F59" s="36">
        <f>116.14+311.7127</f>
        <v>427.85269999999997</v>
      </c>
      <c r="G59" s="36">
        <f>ROUND(F59*E59*D59,2)</f>
        <v>1069.63</v>
      </c>
      <c r="H59" s="65"/>
    </row>
    <row r="60" spans="1:8" ht="12.75">
      <c r="A60" s="32" t="s">
        <v>22</v>
      </c>
      <c r="B60" s="32"/>
      <c r="C60" s="34"/>
      <c r="D60" s="40"/>
      <c r="E60" s="36"/>
      <c r="F60" s="36"/>
      <c r="G60" s="38">
        <f>SUM(G58:G59)</f>
        <v>3194.63</v>
      </c>
      <c r="H60" s="66"/>
    </row>
    <row r="61" spans="1:8" ht="12.75">
      <c r="A61" s="56"/>
      <c r="B61" s="56"/>
      <c r="C61" s="34"/>
      <c r="D61" s="40"/>
      <c r="E61" s="35"/>
      <c r="F61" s="36"/>
      <c r="G61" s="36"/>
      <c r="H61" s="65"/>
    </row>
    <row r="62" spans="1:8" s="8" customFormat="1" ht="12.75">
      <c r="A62" s="32" t="s">
        <v>54</v>
      </c>
      <c r="B62" s="32" t="s">
        <v>56</v>
      </c>
      <c r="C62" s="34"/>
      <c r="D62" s="40"/>
      <c r="E62" s="36"/>
      <c r="F62" s="36"/>
      <c r="G62" s="36"/>
      <c r="H62" s="65"/>
    </row>
    <row r="63" spans="1:8" ht="12.75">
      <c r="A63" s="35" t="s">
        <v>160</v>
      </c>
      <c r="B63" s="33" t="s">
        <v>55</v>
      </c>
      <c r="C63" s="34" t="s">
        <v>12</v>
      </c>
      <c r="D63" s="40">
        <v>1</v>
      </c>
      <c r="E63" s="67">
        <v>1</v>
      </c>
      <c r="F63" s="36">
        <f>'DESAGREGADO COSTOS VARIABLES.'!G53</f>
        <v>782.3284250000002</v>
      </c>
      <c r="G63" s="36">
        <f>PRODUCT(D63:F63)</f>
        <v>782.3284250000002</v>
      </c>
      <c r="H63" s="65"/>
    </row>
    <row r="64" spans="1:8" ht="12.75">
      <c r="A64" s="35" t="s">
        <v>161</v>
      </c>
      <c r="B64" s="33" t="s">
        <v>122</v>
      </c>
      <c r="C64" s="34" t="s">
        <v>12</v>
      </c>
      <c r="D64" s="40">
        <v>1</v>
      </c>
      <c r="E64" s="67">
        <v>1</v>
      </c>
      <c r="F64" s="36">
        <f>'DESAGREGADO COSTOS VARIABLES.'!G62</f>
        <v>2346.9852750000005</v>
      </c>
      <c r="G64" s="36">
        <f>PRODUCT(D64:F64)</f>
        <v>2346.9852750000005</v>
      </c>
      <c r="H64" s="65"/>
    </row>
    <row r="65" spans="1:13" ht="12.75">
      <c r="A65" s="35" t="s">
        <v>162</v>
      </c>
      <c r="B65" s="33" t="s">
        <v>128</v>
      </c>
      <c r="C65" s="40" t="s">
        <v>12</v>
      </c>
      <c r="D65" s="40">
        <v>1</v>
      </c>
      <c r="E65" s="163">
        <v>1</v>
      </c>
      <c r="F65" s="36">
        <f>'DESAGREGADO COSTOS VARIABLES.'!G71</f>
        <v>704.0955825</v>
      </c>
      <c r="G65" s="36">
        <f>PRODUCT(D65:F65)</f>
        <v>704.0955825</v>
      </c>
      <c r="H65" s="65"/>
      <c r="K65" s="3"/>
      <c r="L65" s="3"/>
      <c r="M65" s="4"/>
    </row>
    <row r="66" spans="1:8" ht="12.75">
      <c r="A66" s="35" t="s">
        <v>163</v>
      </c>
      <c r="B66" s="33" t="s">
        <v>141</v>
      </c>
      <c r="C66" s="40" t="s">
        <v>13</v>
      </c>
      <c r="D66" s="40">
        <v>1</v>
      </c>
      <c r="E66" s="40">
        <v>0.06</v>
      </c>
      <c r="F66" s="36">
        <f>C6</f>
        <v>1325980.38</v>
      </c>
      <c r="G66" s="36">
        <f>'DESAGREGADO COSTOS VARIABLES.'!G78</f>
        <v>563.2764659999999</v>
      </c>
      <c r="H66" s="65"/>
    </row>
    <row r="67" spans="1:8" ht="12.75">
      <c r="A67" s="59" t="s">
        <v>23</v>
      </c>
      <c r="B67" s="59"/>
      <c r="C67" s="60"/>
      <c r="D67" s="61"/>
      <c r="E67" s="62"/>
      <c r="F67" s="62"/>
      <c r="G67" s="63">
        <f>SUM(G63:G66)</f>
        <v>4396.685748500001</v>
      </c>
      <c r="H67" s="66"/>
    </row>
    <row r="68" spans="1:8" ht="12.75">
      <c r="A68" s="68"/>
      <c r="B68" s="68"/>
      <c r="C68" s="69"/>
      <c r="D68" s="70"/>
      <c r="E68" s="71"/>
      <c r="F68" s="71"/>
      <c r="G68" s="72"/>
      <c r="H68" s="66"/>
    </row>
    <row r="69" spans="1:8" s="8" customFormat="1" ht="12.75">
      <c r="A69" s="32" t="s">
        <v>164</v>
      </c>
      <c r="B69" s="32" t="s">
        <v>111</v>
      </c>
      <c r="C69" s="40"/>
      <c r="D69" s="40"/>
      <c r="E69" s="36"/>
      <c r="F69" s="36"/>
      <c r="G69" s="36"/>
      <c r="H69" s="65"/>
    </row>
    <row r="70" spans="1:8" ht="12.75">
      <c r="A70" s="35" t="s">
        <v>165</v>
      </c>
      <c r="B70" s="33" t="s">
        <v>112</v>
      </c>
      <c r="C70" s="40"/>
      <c r="D70" s="40"/>
      <c r="E70" s="67"/>
      <c r="F70" s="73"/>
      <c r="G70" s="36">
        <f>'DESAGREGADO COSTOS VARIABLES.'!G88</f>
        <v>909.7594439999999</v>
      </c>
      <c r="H70" s="65"/>
    </row>
    <row r="71" spans="1:8" ht="12.75">
      <c r="A71" s="35" t="s">
        <v>166</v>
      </c>
      <c r="B71" s="33" t="s">
        <v>113</v>
      </c>
      <c r="C71" s="40"/>
      <c r="D71" s="40"/>
      <c r="E71" s="67"/>
      <c r="F71" s="73"/>
      <c r="G71" s="36">
        <f>'DESAGREGADO COSTOS VARIABLES.'!G96</f>
        <v>551.36936</v>
      </c>
      <c r="H71" s="65"/>
    </row>
    <row r="72" spans="1:13" ht="12.75">
      <c r="A72" s="35" t="s">
        <v>167</v>
      </c>
      <c r="B72" s="33" t="s">
        <v>114</v>
      </c>
      <c r="C72" s="40"/>
      <c r="D72" s="40"/>
      <c r="E72" s="40"/>
      <c r="F72" s="40"/>
      <c r="G72" s="40">
        <f>'DESAGREGADO COSTOS VARIABLES.'!G112</f>
        <v>698.4628178400001</v>
      </c>
      <c r="H72" s="57"/>
      <c r="K72" s="3"/>
      <c r="L72" s="3"/>
      <c r="M72" s="4"/>
    </row>
    <row r="73" spans="1:8" ht="12.75">
      <c r="A73" s="35" t="s">
        <v>110</v>
      </c>
      <c r="B73" s="33" t="s">
        <v>115</v>
      </c>
      <c r="C73" s="40"/>
      <c r="D73" s="40"/>
      <c r="E73" s="40"/>
      <c r="F73" s="40"/>
      <c r="G73" s="40">
        <f>'DESAGREGADO COSTOS VARIABLES.'!G119</f>
        <v>64.78774865519999</v>
      </c>
      <c r="H73" s="57"/>
    </row>
    <row r="74" spans="1:8" ht="12.75">
      <c r="A74" s="59" t="s">
        <v>116</v>
      </c>
      <c r="B74" s="59"/>
      <c r="C74" s="60"/>
      <c r="D74" s="61"/>
      <c r="E74" s="62"/>
      <c r="F74" s="62"/>
      <c r="G74" s="63">
        <f>SUM(G70:G73)</f>
        <v>2224.3793704952</v>
      </c>
      <c r="H74" s="66"/>
    </row>
    <row r="75" spans="1:8" ht="12.75">
      <c r="A75" s="58"/>
      <c r="B75" s="74"/>
      <c r="C75" s="58"/>
      <c r="D75" s="74"/>
      <c r="E75" s="58"/>
      <c r="F75" s="74"/>
      <c r="G75" s="58"/>
      <c r="H75" s="58"/>
    </row>
    <row r="76" spans="1:11" ht="15" customHeight="1">
      <c r="A76" s="56" t="s">
        <v>24</v>
      </c>
      <c r="B76" s="74"/>
      <c r="C76" s="74"/>
      <c r="D76" s="74"/>
      <c r="E76" s="74"/>
      <c r="F76" s="74"/>
      <c r="G76" s="75">
        <f>G74+G67+G60+G55+G49+G45</f>
        <v>126065.69511899521</v>
      </c>
      <c r="H76" s="75"/>
      <c r="K76" s="4"/>
    </row>
    <row r="77" spans="1:11" ht="15" customHeight="1">
      <c r="A77" s="56"/>
      <c r="B77" s="74"/>
      <c r="C77" s="74"/>
      <c r="D77" s="74"/>
      <c r="E77" s="74"/>
      <c r="F77" s="74"/>
      <c r="G77" s="75"/>
      <c r="H77" s="75"/>
      <c r="K77" s="4"/>
    </row>
    <row r="78" spans="1:8" ht="12.75">
      <c r="A78" s="76"/>
      <c r="B78" s="74"/>
      <c r="C78" s="57"/>
      <c r="D78" s="57"/>
      <c r="E78" s="57"/>
      <c r="F78" s="57"/>
      <c r="G78" s="57"/>
      <c r="H78" s="57"/>
    </row>
    <row r="79" spans="1:13" ht="12.75">
      <c r="A79" s="56" t="s">
        <v>15</v>
      </c>
      <c r="B79" s="56"/>
      <c r="C79" s="58"/>
      <c r="D79" s="74"/>
      <c r="E79" s="58"/>
      <c r="F79" s="77">
        <f>+G79/G83</f>
        <v>0.049264321851607965</v>
      </c>
      <c r="G79" s="66">
        <f>+G30</f>
        <v>6532.352915254238</v>
      </c>
      <c r="H79" s="66"/>
      <c r="K79" s="3"/>
      <c r="L79" s="3"/>
      <c r="M79" s="3"/>
    </row>
    <row r="80" spans="1:8" ht="12.75">
      <c r="A80" s="56"/>
      <c r="B80" s="58"/>
      <c r="C80" s="64"/>
      <c r="D80" s="78"/>
      <c r="E80" s="76"/>
      <c r="F80" s="79"/>
      <c r="G80" s="66"/>
      <c r="H80" s="66"/>
    </row>
    <row r="81" spans="1:12" ht="12.75">
      <c r="A81" s="56" t="s">
        <v>24</v>
      </c>
      <c r="B81" s="56"/>
      <c r="C81" s="58"/>
      <c r="D81" s="74"/>
      <c r="E81" s="58"/>
      <c r="F81" s="77">
        <f>+G81/G83</f>
        <v>0.950735678148392</v>
      </c>
      <c r="G81" s="66">
        <f>G74+G67+G60+G55+G49+G45</f>
        <v>126065.69511899521</v>
      </c>
      <c r="H81" s="66"/>
      <c r="K81" s="5"/>
      <c r="L81" s="4"/>
    </row>
    <row r="82" spans="1:8" ht="12.75">
      <c r="A82" s="58"/>
      <c r="B82" s="58"/>
      <c r="C82" s="58"/>
      <c r="D82" s="80"/>
      <c r="E82" s="58"/>
      <c r="F82" s="58"/>
      <c r="G82" s="58"/>
      <c r="H82" s="58"/>
    </row>
    <row r="83" spans="1:10" ht="12.75">
      <c r="A83" s="56" t="s">
        <v>57</v>
      </c>
      <c r="B83" s="56"/>
      <c r="C83" s="58"/>
      <c r="D83" s="74"/>
      <c r="E83" s="58"/>
      <c r="F83" s="65"/>
      <c r="G83" s="66">
        <f>G79+G81</f>
        <v>132598.04803424946</v>
      </c>
      <c r="H83" s="159"/>
      <c r="I83" s="3">
        <v>132598.04</v>
      </c>
      <c r="J83" s="160"/>
    </row>
    <row r="84" spans="1:13" ht="12.75">
      <c r="A84" s="58"/>
      <c r="B84" s="58"/>
      <c r="C84" s="58"/>
      <c r="D84" s="58"/>
      <c r="E84" s="58"/>
      <c r="F84" s="58"/>
      <c r="G84" s="58"/>
      <c r="H84" s="58"/>
      <c r="J84" s="160"/>
      <c r="K84" s="4"/>
      <c r="M84" s="161" t="str">
        <f>IF(G83&lt;K83,"subir","bajar")</f>
        <v>bajar</v>
      </c>
    </row>
    <row r="85" spans="1:10" ht="12.75">
      <c r="A85" s="56" t="s">
        <v>0</v>
      </c>
      <c r="B85" s="56"/>
      <c r="C85" s="58"/>
      <c r="D85" s="74"/>
      <c r="E85" s="58"/>
      <c r="F85" s="65"/>
      <c r="G85" s="66">
        <f>C6</f>
        <v>1325980.38</v>
      </c>
      <c r="H85" s="66"/>
      <c r="I85" s="183"/>
      <c r="J85" s="160"/>
    </row>
    <row r="86" spans="1:11" ht="13.5" thickBot="1">
      <c r="A86" s="58"/>
      <c r="B86" s="58"/>
      <c r="C86" s="58"/>
      <c r="D86" s="58"/>
      <c r="E86" s="58"/>
      <c r="F86" s="58"/>
      <c r="G86" s="58"/>
      <c r="H86" s="58"/>
      <c r="I86" s="3">
        <f>+I83-G83</f>
        <v>-0.00803424944751896</v>
      </c>
      <c r="K86" s="1">
        <f>+I86/4</f>
        <v>-0.00200856236187974</v>
      </c>
    </row>
    <row r="87" spans="1:9" ht="13.5" thickBot="1">
      <c r="A87" s="81" t="s">
        <v>58</v>
      </c>
      <c r="B87" s="82"/>
      <c r="C87" s="83"/>
      <c r="D87" s="84"/>
      <c r="E87" s="83"/>
      <c r="F87" s="85"/>
      <c r="G87" s="179">
        <f>G83/G85</f>
        <v>0.10000000756741927</v>
      </c>
      <c r="H87" s="158"/>
      <c r="I87" s="1">
        <f>+I86/2.5</f>
        <v>-0.0032136997790075837</v>
      </c>
    </row>
    <row r="88" ht="12.75">
      <c r="I88" s="4"/>
    </row>
    <row r="90" spans="7:8" ht="12.75">
      <c r="G90" s="2"/>
      <c r="H90" s="2"/>
    </row>
  </sheetData>
  <sheetProtection/>
  <mergeCells count="12">
    <mergeCell ref="B32:B33"/>
    <mergeCell ref="A32:A33"/>
    <mergeCell ref="C32:C33"/>
    <mergeCell ref="D32:E32"/>
    <mergeCell ref="A1:G1"/>
    <mergeCell ref="B3:F3"/>
    <mergeCell ref="I7:J7"/>
    <mergeCell ref="C6:D6"/>
    <mergeCell ref="A7:G7"/>
    <mergeCell ref="A9:A10"/>
    <mergeCell ref="B9:B10"/>
    <mergeCell ref="C9:C10"/>
  </mergeCells>
  <printOptions/>
  <pageMargins left="0.69" right="0.37" top="0.7874015748031497" bottom="0.7874015748031497" header="0" footer="0"/>
  <pageSetup fitToHeight="35" horizontalDpi="600" verticalDpi="600" orientation="portrait" paperSize="9" scale="80" r:id="rId2"/>
  <headerFooter alignWithMargins="0">
    <oddFooter>&amp;R&amp;P/&amp;N</oddFooter>
  </headerFooter>
  <rowBreaks count="1" manualBreakCount="1">
    <brk id="44" max="6" man="1"/>
  </rowBreaks>
  <colBreaks count="1" manualBreakCount="1">
    <brk id="8" max="1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selection activeCell="F22" sqref="F22"/>
    </sheetView>
  </sheetViews>
  <sheetFormatPr defaultColWidth="11.421875" defaultRowHeight="12.75"/>
  <cols>
    <col min="6" max="6" width="18.140625" style="0" customWidth="1"/>
    <col min="7" max="7" width="16.00390625" style="0" customWidth="1"/>
  </cols>
  <sheetData>
    <row r="1" spans="1:7" ht="13.5">
      <c r="A1" s="199" t="str">
        <f>+'GASTOS GENERALES 10%'!A1</f>
        <v>MUNICIPALIDAD DISTRITAL DE AMOTAPE </v>
      </c>
      <c r="B1" s="199"/>
      <c r="C1" s="199"/>
      <c r="D1" s="199"/>
      <c r="E1" s="199"/>
      <c r="F1" s="199"/>
      <c r="G1" s="199"/>
    </row>
    <row r="2" spans="1:8" ht="6" customHeight="1">
      <c r="A2" s="20"/>
      <c r="B2" s="20"/>
      <c r="C2" s="20"/>
      <c r="D2" s="20"/>
      <c r="E2" s="20"/>
      <c r="F2" s="20"/>
      <c r="G2" s="20"/>
      <c r="H2" s="20"/>
    </row>
    <row r="3" spans="1:8" ht="27.75" customHeight="1">
      <c r="A3" s="181" t="s">
        <v>142</v>
      </c>
      <c r="B3" s="198" t="str">
        <f>+'GASTOS GENERALES 10%'!B3</f>
        <v> "REPARACIÓN DE PISTA EN EL (LA) Y   VEREDAS EN LA URBANIZACIÓN QUINTA ANA MARÍA EN LA LOCALIDAD PIURA, DISTRITO DE PIURA, PROVINCIA PIURA, DEPARTAMENTO PIURA"</v>
      </c>
      <c r="C3" s="198"/>
      <c r="D3" s="198"/>
      <c r="E3" s="198"/>
      <c r="F3" s="198"/>
      <c r="G3" s="24"/>
      <c r="H3" s="21"/>
    </row>
    <row r="4" spans="1:8" ht="12.75">
      <c r="A4" s="181" t="s">
        <v>143</v>
      </c>
      <c r="B4" s="22" t="str">
        <f>+'GASTOS GENERALES 10%'!B4</f>
        <v>PIURA - PIURA - PIURA.</v>
      </c>
      <c r="C4" s="21"/>
      <c r="D4" s="21"/>
      <c r="E4" s="21"/>
      <c r="F4" s="23"/>
      <c r="G4" s="24"/>
      <c r="H4" s="21"/>
    </row>
    <row r="5" spans="1:8" ht="12.75">
      <c r="A5" s="181" t="s">
        <v>144</v>
      </c>
      <c r="B5" s="162" t="str">
        <f>+'GASTOS GENERALES 10%'!B5</f>
        <v>JULIO 2020</v>
      </c>
      <c r="C5" s="21"/>
      <c r="D5" s="21"/>
      <c r="E5" s="21"/>
      <c r="F5" s="23"/>
      <c r="G5" s="24"/>
      <c r="H5" s="21"/>
    </row>
    <row r="7" spans="2:10" ht="17.25">
      <c r="B7" s="197" t="s">
        <v>149</v>
      </c>
      <c r="C7" s="197"/>
      <c r="D7" s="197"/>
      <c r="E7" s="197"/>
      <c r="F7" s="197"/>
      <c r="G7" s="197"/>
      <c r="J7">
        <v>2506884.18</v>
      </c>
    </row>
    <row r="10" spans="1:7" ht="12.75">
      <c r="A10" s="102" t="s">
        <v>0</v>
      </c>
      <c r="B10" s="102"/>
      <c r="C10" s="102"/>
      <c r="D10" s="102"/>
      <c r="E10" s="102"/>
      <c r="F10" s="102"/>
      <c r="G10" s="101">
        <f>+'GASTOS GENERALES 10%'!C6</f>
        <v>1325980.38</v>
      </c>
    </row>
    <row r="12" spans="1:7" ht="12.75">
      <c r="A12" s="102" t="s">
        <v>15</v>
      </c>
      <c r="B12" s="102"/>
      <c r="C12" s="102"/>
      <c r="D12" s="102"/>
      <c r="E12" s="102"/>
      <c r="F12" s="100">
        <f>+G12/G10</f>
        <v>0.004926432557964574</v>
      </c>
      <c r="G12" s="110">
        <f>+'GASTOS GENERALES 10%'!G79</f>
        <v>6532.352915254238</v>
      </c>
    </row>
    <row r="13" spans="1:7" ht="12.75">
      <c r="A13" s="102"/>
      <c r="B13" s="102"/>
      <c r="C13" s="102"/>
      <c r="D13" s="102"/>
      <c r="E13" s="102"/>
      <c r="F13" s="100"/>
      <c r="G13" s="110"/>
    </row>
    <row r="14" spans="1:7" ht="12.75">
      <c r="A14" s="102" t="s">
        <v>24</v>
      </c>
      <c r="B14" s="102"/>
      <c r="C14" s="102"/>
      <c r="D14" s="102"/>
      <c r="E14" s="102"/>
      <c r="F14" s="100">
        <f>+G14/G10</f>
        <v>0.09507357500945468</v>
      </c>
      <c r="G14" s="110">
        <f>+'GASTOS GENERALES 10%'!G81</f>
        <v>126065.69511899521</v>
      </c>
    </row>
    <row r="15" spans="1:7" ht="12.75">
      <c r="A15" s="102"/>
      <c r="B15" s="102"/>
      <c r="C15" s="102"/>
      <c r="D15" s="102"/>
      <c r="E15" s="102"/>
      <c r="F15" s="102"/>
      <c r="G15" s="101"/>
    </row>
    <row r="16" spans="1:7" ht="12.75">
      <c r="A16" s="102" t="s">
        <v>57</v>
      </c>
      <c r="B16" s="102"/>
      <c r="C16" s="102"/>
      <c r="D16" s="102"/>
      <c r="E16" s="102"/>
      <c r="F16" s="102"/>
      <c r="G16" s="101">
        <f>+G12+G14</f>
        <v>132598.04803424946</v>
      </c>
    </row>
    <row r="17" spans="1:7" ht="13.5" thickBot="1">
      <c r="A17" s="102"/>
      <c r="B17" s="102"/>
      <c r="C17" s="102"/>
      <c r="D17" s="102"/>
      <c r="E17" s="102"/>
      <c r="F17" s="102"/>
      <c r="G17" s="102"/>
    </row>
    <row r="18" spans="1:7" ht="26.25" customHeight="1" thickBot="1">
      <c r="A18" s="107" t="s">
        <v>58</v>
      </c>
      <c r="B18" s="103"/>
      <c r="C18" s="103"/>
      <c r="D18" s="103"/>
      <c r="E18" s="103"/>
      <c r="F18" s="105">
        <f>+'GASTOS GENERALES 10%'!G87</f>
        <v>0.10000000756741927</v>
      </c>
      <c r="G18" s="106">
        <f>+G16</f>
        <v>132598.04803424946</v>
      </c>
    </row>
    <row r="19" spans="1:7" ht="21" customHeight="1">
      <c r="A19" s="102"/>
      <c r="B19" s="102"/>
      <c r="C19" s="102"/>
      <c r="D19" s="102"/>
      <c r="E19" s="102"/>
      <c r="F19" s="100"/>
      <c r="G19" s="101"/>
    </row>
    <row r="20" spans="1:7" ht="13.5" thickBot="1">
      <c r="A20" s="104"/>
      <c r="B20" s="104"/>
      <c r="C20" s="104"/>
      <c r="D20" s="104"/>
      <c r="E20" s="104"/>
      <c r="F20" s="104"/>
      <c r="G20" s="104"/>
    </row>
    <row r="21" spans="1:7" ht="25.5" customHeight="1" thickBot="1">
      <c r="A21" s="107" t="s">
        <v>148</v>
      </c>
      <c r="B21" s="108"/>
      <c r="C21" s="108"/>
      <c r="D21" s="108"/>
      <c r="E21" s="108"/>
      <c r="F21" s="105">
        <v>0.1</v>
      </c>
      <c r="G21" s="106">
        <f>G10*F21</f>
        <v>132598.038</v>
      </c>
    </row>
    <row r="24" spans="1:8" ht="12">
      <c r="A24" s="18"/>
      <c r="B24" s="19"/>
      <c r="C24" s="19"/>
      <c r="D24" s="19"/>
      <c r="E24" s="19"/>
      <c r="F24" s="109"/>
      <c r="G24" s="19"/>
      <c r="H24" s="18"/>
    </row>
    <row r="25" spans="1:8" ht="12">
      <c r="A25" s="19"/>
      <c r="B25" s="19"/>
      <c r="C25" s="19"/>
      <c r="D25" s="19"/>
      <c r="E25" s="19"/>
      <c r="F25" s="109"/>
      <c r="G25" s="19"/>
      <c r="H25" s="19"/>
    </row>
    <row r="26" spans="1:8" ht="12">
      <c r="A26" s="19"/>
      <c r="B26" s="18"/>
      <c r="C26" s="18"/>
      <c r="D26" s="18"/>
      <c r="E26" s="18"/>
      <c r="F26" s="18"/>
      <c r="G26" s="18"/>
      <c r="H26" s="19"/>
    </row>
  </sheetData>
  <sheetProtection/>
  <mergeCells count="3">
    <mergeCell ref="B7:G7"/>
    <mergeCell ref="B3:F3"/>
    <mergeCell ref="A1:G1"/>
  </mergeCells>
  <printOptions/>
  <pageMargins left="1.2" right="0.3937007874015748" top="0.98" bottom="0.7480314960629921" header="0.31496062992125984" footer="0.31496062992125984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7"/>
  <sheetViews>
    <sheetView tabSelected="1" view="pageBreakPreview" zoomScaleSheetLayoutView="100" workbookViewId="0" topLeftCell="A1">
      <selection activeCell="L51" sqref="L51"/>
    </sheetView>
  </sheetViews>
  <sheetFormatPr defaultColWidth="11.421875" defaultRowHeight="12.75"/>
  <cols>
    <col min="1" max="1" width="9.421875" style="0" customWidth="1"/>
    <col min="2" max="2" width="20.421875" style="0" customWidth="1"/>
    <col min="3" max="3" width="14.57421875" style="0" customWidth="1"/>
    <col min="4" max="5" width="13.7109375" style="0" customWidth="1"/>
    <col min="6" max="6" width="12.140625" style="0" customWidth="1"/>
    <col min="7" max="7" width="11.57421875" style="0" customWidth="1"/>
    <col min="8" max="8" width="10.7109375" style="0" customWidth="1"/>
    <col min="9" max="9" width="10.00390625" style="0" customWidth="1"/>
  </cols>
  <sheetData>
    <row r="1" spans="1:9" ht="12.75">
      <c r="A1" s="195" t="str">
        <f>+'GASTOS GENERALES 10%'!A1</f>
        <v>MUNICIPALIDAD DISTRITAL DE AMOTAPE </v>
      </c>
      <c r="B1" s="195"/>
      <c r="C1" s="195"/>
      <c r="D1" s="195"/>
      <c r="E1" s="195"/>
      <c r="F1" s="195"/>
      <c r="G1" s="195"/>
      <c r="H1" s="195"/>
      <c r="I1" s="195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39.75" customHeight="1">
      <c r="A3" s="111" t="s">
        <v>142</v>
      </c>
      <c r="B3" s="202" t="str">
        <f>+'GASTOS GENERALES 10%'!B3</f>
        <v> "REPARACIÓN DE PISTA EN EL (LA) Y   VEREDAS EN LA URBANIZACIÓN QUINTA ANA MARÍA EN LA LOCALIDAD PIURA, DISTRITO DE PIURA, PROVINCIA PIURA, DEPARTAMENTO PIURA"</v>
      </c>
      <c r="C3" s="202"/>
      <c r="D3" s="202"/>
      <c r="E3" s="202"/>
      <c r="F3" s="202"/>
      <c r="G3" s="202"/>
      <c r="H3" s="202"/>
    </row>
    <row r="4" spans="1:8" ht="13.5">
      <c r="A4" s="111" t="s">
        <v>143</v>
      </c>
      <c r="B4" s="112" t="str">
        <f>+'GASTOS GENERALES 10%'!B4</f>
        <v>PIURA - PIURA - PIURA.</v>
      </c>
      <c r="C4" s="111"/>
      <c r="D4" s="111"/>
      <c r="E4" s="111"/>
      <c r="F4" s="113"/>
      <c r="G4" s="114"/>
      <c r="H4" s="111"/>
    </row>
    <row r="5" spans="1:8" ht="12.75">
      <c r="A5" s="111" t="s">
        <v>144</v>
      </c>
      <c r="B5" s="112" t="str">
        <f>+'GASTOS GENERALES 10%'!B5</f>
        <v>JULIO 2020</v>
      </c>
      <c r="C5" s="111"/>
      <c r="D5" s="111"/>
      <c r="E5" s="111"/>
      <c r="F5" s="113"/>
      <c r="G5" s="114"/>
      <c r="H5" s="111"/>
    </row>
    <row r="6" spans="1:8" ht="12.75">
      <c r="A6" s="115"/>
      <c r="B6" s="116"/>
      <c r="C6" s="116"/>
      <c r="D6" s="116"/>
      <c r="E6" s="116"/>
      <c r="F6" s="116"/>
      <c r="G6" s="116"/>
      <c r="H6" s="115"/>
    </row>
    <row r="7" spans="1:8" ht="12" hidden="1">
      <c r="A7" s="117"/>
      <c r="B7" s="117"/>
      <c r="D7" s="117"/>
      <c r="E7" s="117"/>
      <c r="F7" s="117"/>
      <c r="G7" s="117"/>
      <c r="H7" s="117"/>
    </row>
    <row r="8" spans="1:8" ht="12.75" hidden="1">
      <c r="A8" s="104"/>
      <c r="B8" s="104"/>
      <c r="C8" s="104"/>
      <c r="D8" s="104"/>
      <c r="E8" s="104"/>
      <c r="F8" s="104"/>
      <c r="G8" s="104"/>
      <c r="H8" s="104"/>
    </row>
    <row r="9" spans="1:10" ht="12.75" hidden="1">
      <c r="A9" s="104"/>
      <c r="B9" s="104"/>
      <c r="C9" s="104"/>
      <c r="D9" s="104"/>
      <c r="E9" s="104"/>
      <c r="F9" s="104"/>
      <c r="G9" s="104"/>
      <c r="H9" s="104"/>
      <c r="I9" s="86"/>
      <c r="J9" s="86"/>
    </row>
    <row r="10" spans="1:10" ht="12.75" hidden="1">
      <c r="A10" s="134" t="s">
        <v>117</v>
      </c>
      <c r="B10" s="104"/>
      <c r="C10" s="134" t="s">
        <v>60</v>
      </c>
      <c r="D10" s="104"/>
      <c r="E10" s="104"/>
      <c r="F10" s="104"/>
      <c r="G10" s="104"/>
      <c r="H10" s="104"/>
      <c r="I10" s="86"/>
      <c r="J10" s="86"/>
    </row>
    <row r="11" spans="1:10" ht="12.75" hidden="1">
      <c r="A11" s="104"/>
      <c r="B11" s="104"/>
      <c r="C11" s="104"/>
      <c r="D11" s="104"/>
      <c r="E11" s="104"/>
      <c r="F11" s="104"/>
      <c r="G11" s="104"/>
      <c r="H11" s="104"/>
      <c r="I11" s="86"/>
      <c r="J11" s="86"/>
    </row>
    <row r="12" spans="1:10" ht="12.75" hidden="1">
      <c r="A12" s="134" t="s">
        <v>150</v>
      </c>
      <c r="B12" s="135">
        <v>1</v>
      </c>
      <c r="C12" s="136" t="s">
        <v>61</v>
      </c>
      <c r="D12" s="135">
        <v>1</v>
      </c>
      <c r="E12" s="104"/>
      <c r="F12" s="136" t="s">
        <v>62</v>
      </c>
      <c r="G12" s="137">
        <f>H19+H30+H33</f>
        <v>0</v>
      </c>
      <c r="H12" s="104"/>
      <c r="I12" s="86"/>
      <c r="J12" s="86"/>
    </row>
    <row r="13" spans="1:10" ht="12.75" hidden="1">
      <c r="A13" s="104"/>
      <c r="B13" s="104"/>
      <c r="C13" s="104"/>
      <c r="D13" s="104"/>
      <c r="E13" s="104"/>
      <c r="F13" s="104"/>
      <c r="G13" s="104"/>
      <c r="H13" s="104"/>
      <c r="I13" s="86"/>
      <c r="J13" s="86"/>
    </row>
    <row r="14" spans="1:10" ht="12.75" hidden="1">
      <c r="A14" s="138" t="s">
        <v>63</v>
      </c>
      <c r="B14" s="104"/>
      <c r="C14" s="104"/>
      <c r="D14" s="139" t="s">
        <v>64</v>
      </c>
      <c r="E14" s="140" t="s">
        <v>65</v>
      </c>
      <c r="F14" s="140" t="s">
        <v>66</v>
      </c>
      <c r="G14" s="140" t="s">
        <v>67</v>
      </c>
      <c r="H14" s="140" t="s">
        <v>68</v>
      </c>
      <c r="I14" s="86"/>
      <c r="J14" s="86"/>
    </row>
    <row r="15" spans="1:10" ht="12.75" hidden="1">
      <c r="A15" s="104"/>
      <c r="B15" s="139" t="s">
        <v>69</v>
      </c>
      <c r="C15" s="104"/>
      <c r="D15" s="141"/>
      <c r="E15" s="104"/>
      <c r="F15" s="104"/>
      <c r="G15" s="142"/>
      <c r="H15" s="142"/>
      <c r="I15" s="86"/>
      <c r="J15" s="86"/>
    </row>
    <row r="16" spans="1:10" ht="12.75" hidden="1">
      <c r="A16" s="143" t="s">
        <v>71</v>
      </c>
      <c r="B16" s="104"/>
      <c r="C16" s="104"/>
      <c r="D16" s="144" t="s">
        <v>70</v>
      </c>
      <c r="E16" s="145">
        <v>3</v>
      </c>
      <c r="F16" s="145">
        <v>0</v>
      </c>
      <c r="G16" s="145">
        <v>14.69</v>
      </c>
      <c r="H16" s="145">
        <f>G16*F16</f>
        <v>0</v>
      </c>
      <c r="I16" s="86"/>
      <c r="J16" s="86"/>
    </row>
    <row r="17" spans="1:10" ht="12.75" hidden="1">
      <c r="A17" s="143" t="s">
        <v>72</v>
      </c>
      <c r="B17" s="104"/>
      <c r="C17" s="104"/>
      <c r="D17" s="144" t="s">
        <v>70</v>
      </c>
      <c r="E17" s="145">
        <v>3</v>
      </c>
      <c r="F17" s="145">
        <v>0</v>
      </c>
      <c r="G17" s="145">
        <v>12.87</v>
      </c>
      <c r="H17" s="145">
        <f>G17*F17</f>
        <v>0</v>
      </c>
      <c r="I17" s="86"/>
      <c r="J17" s="86"/>
    </row>
    <row r="18" spans="1:10" ht="12.75" hidden="1">
      <c r="A18" s="143" t="s">
        <v>73</v>
      </c>
      <c r="B18" s="104"/>
      <c r="C18" s="104"/>
      <c r="D18" s="144" t="s">
        <v>70</v>
      </c>
      <c r="E18" s="145">
        <v>6</v>
      </c>
      <c r="F18" s="145">
        <v>0</v>
      </c>
      <c r="G18" s="145">
        <v>11.62</v>
      </c>
      <c r="H18" s="145">
        <f>G18*F18</f>
        <v>0</v>
      </c>
      <c r="I18" s="86"/>
      <c r="J18" s="86"/>
    </row>
    <row r="19" spans="1:10" ht="12.75" hidden="1">
      <c r="A19" s="104"/>
      <c r="B19" s="104"/>
      <c r="C19" s="104"/>
      <c r="D19" s="141"/>
      <c r="E19" s="146"/>
      <c r="F19" s="146"/>
      <c r="G19" s="145"/>
      <c r="H19" s="145">
        <f>SUM(H16:H18)</f>
        <v>0</v>
      </c>
      <c r="I19" s="86"/>
      <c r="J19" s="86"/>
    </row>
    <row r="20" spans="1:10" ht="12.75" hidden="1">
      <c r="A20" s="104"/>
      <c r="B20" s="139" t="s">
        <v>74</v>
      </c>
      <c r="C20" s="104"/>
      <c r="D20" s="141"/>
      <c r="E20" s="146"/>
      <c r="F20" s="146"/>
      <c r="G20" s="145"/>
      <c r="H20" s="145"/>
      <c r="I20" s="86"/>
      <c r="J20" s="86"/>
    </row>
    <row r="21" spans="1:10" ht="12.75" customHeight="1" hidden="1">
      <c r="A21" s="200" t="s">
        <v>75</v>
      </c>
      <c r="B21" s="200"/>
      <c r="C21" s="147"/>
      <c r="D21" s="144" t="s">
        <v>76</v>
      </c>
      <c r="E21" s="146"/>
      <c r="F21" s="145">
        <v>0</v>
      </c>
      <c r="G21" s="145">
        <v>3.39</v>
      </c>
      <c r="H21" s="145">
        <f>G21*F21</f>
        <v>0</v>
      </c>
      <c r="I21" s="86"/>
      <c r="J21" s="86"/>
    </row>
    <row r="22" spans="1:10" ht="12.75" customHeight="1" hidden="1">
      <c r="A22" s="200" t="s">
        <v>89</v>
      </c>
      <c r="B22" s="200"/>
      <c r="C22" s="147"/>
      <c r="D22" s="144" t="s">
        <v>77</v>
      </c>
      <c r="E22" s="146"/>
      <c r="F22" s="145">
        <v>0</v>
      </c>
      <c r="G22" s="145">
        <v>10.08</v>
      </c>
      <c r="H22" s="145">
        <f aca="true" t="shared" si="0" ref="H22:H29">G22*F22</f>
        <v>0</v>
      </c>
      <c r="I22" s="86"/>
      <c r="J22" s="86"/>
    </row>
    <row r="23" spans="1:10" ht="12.75" hidden="1">
      <c r="A23" s="200" t="s">
        <v>78</v>
      </c>
      <c r="B23" s="200"/>
      <c r="C23" s="147"/>
      <c r="D23" s="144" t="s">
        <v>77</v>
      </c>
      <c r="E23" s="146"/>
      <c r="F23" s="145">
        <v>0</v>
      </c>
      <c r="G23" s="145">
        <v>1.55</v>
      </c>
      <c r="H23" s="145">
        <f>G23*F23</f>
        <v>0</v>
      </c>
      <c r="I23" s="86"/>
      <c r="J23" s="86"/>
    </row>
    <row r="24" spans="1:10" ht="12.75" customHeight="1" hidden="1">
      <c r="A24" s="200" t="s">
        <v>92</v>
      </c>
      <c r="B24" s="200"/>
      <c r="C24" s="147"/>
      <c r="D24" s="144" t="s">
        <v>93</v>
      </c>
      <c r="E24" s="146"/>
      <c r="F24" s="145">
        <v>0</v>
      </c>
      <c r="G24" s="145">
        <v>18.64</v>
      </c>
      <c r="H24" s="145">
        <f>G24*F24</f>
        <v>0</v>
      </c>
      <c r="I24" s="86"/>
      <c r="J24" s="86"/>
    </row>
    <row r="25" spans="1:10" ht="12.75" customHeight="1" hidden="1">
      <c r="A25" s="200" t="s">
        <v>90</v>
      </c>
      <c r="B25" s="200"/>
      <c r="C25" s="147"/>
      <c r="D25" s="144" t="s">
        <v>91</v>
      </c>
      <c r="E25" s="146"/>
      <c r="F25" s="145">
        <v>0</v>
      </c>
      <c r="G25" s="145">
        <v>0.04</v>
      </c>
      <c r="H25" s="145">
        <f>F25*G25</f>
        <v>0</v>
      </c>
      <c r="I25" s="86"/>
      <c r="J25" s="86"/>
    </row>
    <row r="26" spans="1:10" ht="12.75" customHeight="1" hidden="1">
      <c r="A26" s="200" t="s">
        <v>79</v>
      </c>
      <c r="B26" s="200"/>
      <c r="C26" s="147"/>
      <c r="D26" s="144" t="s">
        <v>80</v>
      </c>
      <c r="E26" s="146"/>
      <c r="F26" s="145">
        <v>0</v>
      </c>
      <c r="G26" s="145">
        <v>4.41</v>
      </c>
      <c r="H26" s="145">
        <f t="shared" si="0"/>
        <v>0</v>
      </c>
      <c r="I26" s="86"/>
      <c r="J26" s="86"/>
    </row>
    <row r="27" spans="1:10" ht="12.75" customHeight="1" hidden="1">
      <c r="A27" s="200" t="s">
        <v>81</v>
      </c>
      <c r="B27" s="200"/>
      <c r="C27" s="147"/>
      <c r="D27" s="144" t="s">
        <v>82</v>
      </c>
      <c r="E27" s="146"/>
      <c r="F27" s="145">
        <v>0</v>
      </c>
      <c r="G27" s="145">
        <v>35.29</v>
      </c>
      <c r="H27" s="145">
        <f t="shared" si="0"/>
        <v>0</v>
      </c>
      <c r="I27" s="86"/>
      <c r="J27" s="86"/>
    </row>
    <row r="28" spans="1:10" ht="12.75" customHeight="1" hidden="1">
      <c r="A28" s="200" t="s">
        <v>83</v>
      </c>
      <c r="B28" s="200"/>
      <c r="C28" s="147"/>
      <c r="D28" s="144" t="s">
        <v>84</v>
      </c>
      <c r="E28" s="146"/>
      <c r="F28" s="145">
        <v>0</v>
      </c>
      <c r="G28" s="145">
        <v>38.14</v>
      </c>
      <c r="H28" s="145">
        <f t="shared" si="0"/>
        <v>0</v>
      </c>
      <c r="I28" s="86"/>
      <c r="J28" s="86"/>
    </row>
    <row r="29" spans="1:10" ht="12.75" customHeight="1" hidden="1">
      <c r="A29" s="200" t="s">
        <v>85</v>
      </c>
      <c r="B29" s="200"/>
      <c r="C29" s="147"/>
      <c r="D29" s="144" t="s">
        <v>84</v>
      </c>
      <c r="E29" s="146"/>
      <c r="F29" s="145">
        <v>0</v>
      </c>
      <c r="G29" s="145">
        <v>33.9</v>
      </c>
      <c r="H29" s="145">
        <f t="shared" si="0"/>
        <v>0</v>
      </c>
      <c r="I29" s="86"/>
      <c r="J29" s="86"/>
    </row>
    <row r="30" spans="1:10" ht="12.75" hidden="1">
      <c r="A30" s="104"/>
      <c r="B30" s="104"/>
      <c r="C30" s="104"/>
      <c r="D30" s="141"/>
      <c r="E30" s="146"/>
      <c r="F30" s="146"/>
      <c r="G30" s="145"/>
      <c r="H30" s="145">
        <f>SUM(H21:H29)</f>
        <v>0</v>
      </c>
      <c r="I30" s="86"/>
      <c r="J30" s="86"/>
    </row>
    <row r="31" spans="1:10" ht="12.75" hidden="1">
      <c r="A31" s="104"/>
      <c r="B31" s="139" t="s">
        <v>86</v>
      </c>
      <c r="C31" s="104"/>
      <c r="D31" s="141"/>
      <c r="E31" s="146"/>
      <c r="F31" s="146"/>
      <c r="G31" s="145"/>
      <c r="H31" s="145"/>
      <c r="I31" s="86"/>
      <c r="J31" s="86"/>
    </row>
    <row r="32" spans="1:10" ht="12.75" customHeight="1" hidden="1">
      <c r="A32" s="200" t="s">
        <v>87</v>
      </c>
      <c r="B32" s="200"/>
      <c r="C32" s="104"/>
      <c r="D32" s="144" t="s">
        <v>88</v>
      </c>
      <c r="E32" s="146"/>
      <c r="F32" s="145">
        <v>5</v>
      </c>
      <c r="G32" s="145">
        <f>H19</f>
        <v>0</v>
      </c>
      <c r="H32" s="145">
        <f>(G32*F32)/100</f>
        <v>0</v>
      </c>
      <c r="I32" s="86"/>
      <c r="J32" s="86"/>
    </row>
    <row r="33" spans="1:10" ht="12.75" hidden="1">
      <c r="A33" s="143"/>
      <c r="B33" s="104"/>
      <c r="C33" s="104"/>
      <c r="D33" s="143"/>
      <c r="E33" s="146"/>
      <c r="F33" s="145"/>
      <c r="G33" s="145"/>
      <c r="H33" s="145">
        <f>H32</f>
        <v>0</v>
      </c>
      <c r="I33" s="86"/>
      <c r="J33" s="86"/>
    </row>
    <row r="34" spans="1:10" ht="12.75" hidden="1">
      <c r="A34" s="143"/>
      <c r="B34" s="104"/>
      <c r="C34" s="104"/>
      <c r="D34" s="143"/>
      <c r="E34" s="146"/>
      <c r="F34" s="145"/>
      <c r="G34" s="145"/>
      <c r="H34" s="145"/>
      <c r="I34" s="86"/>
      <c r="J34" s="86"/>
    </row>
    <row r="35" spans="1:10" ht="12.75">
      <c r="A35" s="143"/>
      <c r="B35" s="104"/>
      <c r="C35" s="102" t="s">
        <v>145</v>
      </c>
      <c r="D35" s="143"/>
      <c r="E35" s="146"/>
      <c r="F35" s="145"/>
      <c r="G35" s="145"/>
      <c r="H35" s="145"/>
      <c r="I35" s="86"/>
      <c r="J35" s="86"/>
    </row>
    <row r="36" spans="1:10" ht="9" customHeight="1">
      <c r="A36" s="143"/>
      <c r="B36" s="104"/>
      <c r="C36" s="104"/>
      <c r="D36" s="143"/>
      <c r="E36" s="104"/>
      <c r="F36" s="104"/>
      <c r="G36" s="142"/>
      <c r="H36" s="145"/>
      <c r="I36" s="87"/>
      <c r="J36" s="86"/>
    </row>
    <row r="37" spans="1:10" ht="13.5" customHeight="1" hidden="1">
      <c r="A37" s="121" t="s">
        <v>121</v>
      </c>
      <c r="B37" s="121" t="s">
        <v>44</v>
      </c>
      <c r="C37" s="121"/>
      <c r="D37" s="121"/>
      <c r="E37" s="122"/>
      <c r="F37" s="122"/>
      <c r="G37" s="124"/>
      <c r="H37" s="125"/>
      <c r="I37" s="126"/>
      <c r="J37" s="86"/>
    </row>
    <row r="38" spans="1:10" ht="13.5" customHeight="1" hidden="1">
      <c r="A38" s="123"/>
      <c r="B38" s="122"/>
      <c r="C38" s="122"/>
      <c r="D38" s="123"/>
      <c r="E38" s="122"/>
      <c r="F38" s="122"/>
      <c r="G38" s="124"/>
      <c r="H38" s="125"/>
      <c r="I38" s="126"/>
      <c r="J38" s="86"/>
    </row>
    <row r="39" spans="1:10" ht="13.5" customHeight="1" hidden="1">
      <c r="A39" s="205" t="s">
        <v>118</v>
      </c>
      <c r="B39" s="206"/>
      <c r="C39" s="148" t="s">
        <v>7</v>
      </c>
      <c r="D39" s="148" t="s">
        <v>4</v>
      </c>
      <c r="E39" s="148" t="s">
        <v>119</v>
      </c>
      <c r="F39" s="148" t="e">
        <f>#REF!</f>
        <v>#REF!</v>
      </c>
      <c r="G39" s="148" t="e">
        <f>#REF!</f>
        <v>#REF!</v>
      </c>
      <c r="H39" s="149" t="e">
        <f>#REF!</f>
        <v>#REF!</v>
      </c>
      <c r="I39" s="149" t="s">
        <v>120</v>
      </c>
      <c r="J39" s="86"/>
    </row>
    <row r="40" spans="1:10" ht="13.5" customHeight="1" hidden="1">
      <c r="A40" s="207" t="e">
        <f>#REF!</f>
        <v>#REF!</v>
      </c>
      <c r="B40" s="208"/>
      <c r="C40" s="150" t="s">
        <v>12</v>
      </c>
      <c r="D40" s="150" t="e">
        <f>'[1]GASTOS GENERALES 15.80%'!D92</f>
        <v>#REF!</v>
      </c>
      <c r="E40" s="150">
        <v>8</v>
      </c>
      <c r="F40" s="150">
        <v>1</v>
      </c>
      <c r="G40" s="150">
        <f>E40*4</f>
        <v>32</v>
      </c>
      <c r="H40" s="150">
        <v>20</v>
      </c>
      <c r="I40" s="150">
        <f>H40*G40</f>
        <v>640</v>
      </c>
      <c r="J40" s="86"/>
    </row>
    <row r="41" spans="1:10" ht="13.5" customHeight="1" hidden="1">
      <c r="A41" s="207" t="str">
        <f>'[1]GASTOS GENERALES 15.80%'!B93</f>
        <v>COSTOS  AMBIENTALES</v>
      </c>
      <c r="B41" s="208"/>
      <c r="C41" s="150" t="s">
        <v>12</v>
      </c>
      <c r="D41" s="150" t="e">
        <f>'[1]GASTOS GENERALES 15.80%'!D93</f>
        <v>#REF!</v>
      </c>
      <c r="E41" s="150">
        <v>8</v>
      </c>
      <c r="F41" s="150">
        <f>F40</f>
        <v>1</v>
      </c>
      <c r="G41" s="150">
        <f>E41*4</f>
        <v>32</v>
      </c>
      <c r="H41" s="150">
        <v>20</v>
      </c>
      <c r="I41" s="150">
        <f>H41*G41</f>
        <v>640</v>
      </c>
      <c r="J41" s="86"/>
    </row>
    <row r="42" spans="1:10" ht="13.5" customHeight="1" hidden="1">
      <c r="A42" s="207" t="str">
        <f>'[1]GASTOS GENERALES 15.80%'!B95</f>
        <v>Programa de Educacion Ambiental</v>
      </c>
      <c r="B42" s="208"/>
      <c r="C42" s="150" t="s">
        <v>12</v>
      </c>
      <c r="D42" s="150">
        <f>'[1]GASTOS GENERALES 15.80%'!D95</f>
        <v>1</v>
      </c>
      <c r="E42" s="150">
        <v>8</v>
      </c>
      <c r="F42" s="150">
        <f>F41</f>
        <v>1</v>
      </c>
      <c r="G42" s="150">
        <f>E42*4</f>
        <v>32</v>
      </c>
      <c r="H42" s="150">
        <v>20</v>
      </c>
      <c r="I42" s="150">
        <f>H42*G42</f>
        <v>640</v>
      </c>
      <c r="J42" s="86"/>
    </row>
    <row r="43" spans="1:10" ht="13.5" customHeight="1" hidden="1">
      <c r="A43" s="207" t="str">
        <f>'[1]GASTOS GENERALES 15.80%'!B96</f>
        <v>Programa de Contigencia</v>
      </c>
      <c r="B43" s="208"/>
      <c r="C43" s="150" t="s">
        <v>12</v>
      </c>
      <c r="D43" s="150">
        <f>'[1]GASTOS GENERALES 15.80%'!D96</f>
        <v>1</v>
      </c>
      <c r="E43" s="150">
        <v>8</v>
      </c>
      <c r="F43" s="151">
        <f>F42</f>
        <v>1</v>
      </c>
      <c r="G43" s="150">
        <f>E43*4</f>
        <v>32</v>
      </c>
      <c r="H43" s="150">
        <v>20</v>
      </c>
      <c r="I43" s="150">
        <f>H43*G43</f>
        <v>640</v>
      </c>
      <c r="J43" s="86"/>
    </row>
    <row r="44" spans="1:10" ht="13.5" customHeight="1" hidden="1">
      <c r="A44" s="207" t="str">
        <f>'[1]GASTOS GENERALES 15.80%'!B97</f>
        <v>Programa de Seguimiento , Vigilancia o Monitoreo</v>
      </c>
      <c r="B44" s="208"/>
      <c r="C44" s="150" t="s">
        <v>12</v>
      </c>
      <c r="D44" s="150">
        <f>'[1]GASTOS GENERALES 15.80%'!D97</f>
        <v>1</v>
      </c>
      <c r="E44" s="150">
        <v>8</v>
      </c>
      <c r="F44" s="151">
        <f>F43</f>
        <v>1</v>
      </c>
      <c r="G44" s="150">
        <f>E44*4</f>
        <v>32</v>
      </c>
      <c r="H44" s="150">
        <v>20</v>
      </c>
      <c r="I44" s="150">
        <f>H44*G44</f>
        <v>640</v>
      </c>
      <c r="J44" s="86"/>
    </row>
    <row r="45" spans="1:10" ht="13.5" customHeight="1" hidden="1">
      <c r="A45" s="203" t="e">
        <f>#REF!</f>
        <v>#REF!</v>
      </c>
      <c r="B45" s="204"/>
      <c r="C45" s="152"/>
      <c r="D45" s="150"/>
      <c r="E45" s="150"/>
      <c r="F45" s="150"/>
      <c r="G45" s="150"/>
      <c r="H45" s="153"/>
      <c r="I45" s="153">
        <f>SUM(I40:I44)</f>
        <v>3200</v>
      </c>
      <c r="J45" s="86"/>
    </row>
    <row r="46" spans="1:10" ht="13.5">
      <c r="A46" s="10" t="str">
        <f>'[1]GASTOS GENERALES 15.80%'!A120</f>
        <v>B.10</v>
      </c>
      <c r="B46" s="121" t="str">
        <f>'[1]GASTOS GENERALES 15.80%'!B120</f>
        <v>GASTOS FINANCIEROS</v>
      </c>
      <c r="C46" s="122"/>
      <c r="D46" s="123"/>
      <c r="E46" s="122"/>
      <c r="F46" s="122"/>
      <c r="G46" s="124"/>
      <c r="H46" s="125"/>
      <c r="I46" s="126"/>
      <c r="J46" s="86"/>
    </row>
    <row r="47" spans="1:10" ht="13.5">
      <c r="A47" s="123"/>
      <c r="B47" s="122"/>
      <c r="C47" s="122"/>
      <c r="D47" s="123"/>
      <c r="E47" s="122"/>
      <c r="F47" s="122"/>
      <c r="G47" s="124"/>
      <c r="H47" s="125"/>
      <c r="I47" s="126"/>
      <c r="J47" s="86"/>
    </row>
    <row r="48" spans="1:10" ht="13.5">
      <c r="A48" s="10" t="str">
        <f>'[1]GASTOS GENERALES 15.80%'!A121</f>
        <v>B.10.01</v>
      </c>
      <c r="B48" s="12" t="str">
        <f>'[1]GASTOS GENERALES 15.80%'!B121</f>
        <v>Garantia de fiel cumplimiento</v>
      </c>
      <c r="C48" s="122"/>
      <c r="D48" s="123"/>
      <c r="E48" s="122"/>
      <c r="F48" s="122"/>
      <c r="G48" s="124"/>
      <c r="H48" s="125"/>
      <c r="I48" s="126"/>
      <c r="J48" s="86"/>
    </row>
    <row r="49" spans="1:10" ht="14.25" thickBot="1">
      <c r="A49" s="123"/>
      <c r="B49" s="122"/>
      <c r="C49" s="122"/>
      <c r="D49" s="123"/>
      <c r="E49" s="122"/>
      <c r="F49" s="122"/>
      <c r="G49" s="124"/>
      <c r="H49" s="125"/>
      <c r="I49" s="126"/>
      <c r="J49" s="86"/>
    </row>
    <row r="50" spans="1:13" ht="14.25" thickBot="1">
      <c r="A50" s="123"/>
      <c r="B50" s="127" t="s">
        <v>123</v>
      </c>
      <c r="C50" s="128">
        <v>0.1</v>
      </c>
      <c r="D50" s="123"/>
      <c r="E50" s="129" t="s">
        <v>124</v>
      </c>
      <c r="F50" s="122"/>
      <c r="G50" s="130">
        <v>0.025</v>
      </c>
      <c r="H50" s="125"/>
      <c r="I50" s="126"/>
      <c r="J50" s="86"/>
      <c r="L50" s="184">
        <v>1877588.22</v>
      </c>
      <c r="M50" s="185"/>
    </row>
    <row r="51" spans="1:12" ht="13.5">
      <c r="A51" s="123"/>
      <c r="B51" s="122"/>
      <c r="C51" s="122"/>
      <c r="D51" s="123"/>
      <c r="E51" s="122" t="s">
        <v>125</v>
      </c>
      <c r="F51" s="122"/>
      <c r="G51" s="125">
        <v>2</v>
      </c>
      <c r="H51" s="125"/>
      <c r="I51" s="126"/>
      <c r="J51" s="86"/>
      <c r="L51" t="s">
        <v>176</v>
      </c>
    </row>
    <row r="52" spans="1:10" ht="13.5">
      <c r="A52" s="123"/>
      <c r="B52" s="122"/>
      <c r="C52" s="122"/>
      <c r="D52" s="123"/>
      <c r="E52" s="122"/>
      <c r="F52" s="122"/>
      <c r="G52" s="124"/>
      <c r="H52" s="125"/>
      <c r="I52" s="126"/>
      <c r="J52" s="86"/>
    </row>
    <row r="53" spans="1:12" ht="13.5">
      <c r="A53" s="123"/>
      <c r="B53" s="127" t="s">
        <v>126</v>
      </c>
      <c r="C53" s="13">
        <f>+L50</f>
        <v>1877588.22</v>
      </c>
      <c r="D53" s="123"/>
      <c r="E53" s="122" t="s">
        <v>127</v>
      </c>
      <c r="F53" s="9"/>
      <c r="G53" s="13">
        <f>(C53*C50*G50*G51)/12</f>
        <v>782.3284250000002</v>
      </c>
      <c r="H53" s="125"/>
      <c r="I53" s="126"/>
      <c r="J53" s="86"/>
      <c r="L53" s="182" t="e">
        <f>+'GASTOS GENERALES 10%'!I7:J7</f>
        <v>#VALUE!</v>
      </c>
    </row>
    <row r="54" spans="1:10" ht="13.5">
      <c r="A54" s="123"/>
      <c r="B54" s="122"/>
      <c r="C54" s="122"/>
      <c r="D54" s="123"/>
      <c r="E54" s="9"/>
      <c r="F54" s="9"/>
      <c r="G54" s="9"/>
      <c r="H54" s="9"/>
      <c r="I54" s="126"/>
      <c r="J54" s="86"/>
    </row>
    <row r="55" spans="1:10" ht="13.5">
      <c r="A55" s="123"/>
      <c r="B55" s="122"/>
      <c r="C55" s="122"/>
      <c r="D55" s="123"/>
      <c r="E55" s="122"/>
      <c r="F55" s="122"/>
      <c r="G55" s="124"/>
      <c r="H55" s="125"/>
      <c r="I55" s="126"/>
      <c r="J55" s="86"/>
    </row>
    <row r="56" spans="1:10" ht="13.5">
      <c r="A56" s="10" t="str">
        <f>'[1]GASTOS GENERALES 15.80%'!A122</f>
        <v>B.10.02</v>
      </c>
      <c r="B56" s="12" t="str">
        <f>'[1]GASTOS GENERALES 15.80%'!B122</f>
        <v>Garantia del Adelanto</v>
      </c>
      <c r="C56" s="122"/>
      <c r="D56" s="123"/>
      <c r="E56" s="122"/>
      <c r="F56" s="122"/>
      <c r="G56" s="124"/>
      <c r="H56" s="125"/>
      <c r="I56" s="126"/>
      <c r="J56" s="86"/>
    </row>
    <row r="57" spans="1:10" ht="13.5">
      <c r="A57" s="123"/>
      <c r="B57" s="122"/>
      <c r="C57" s="122"/>
      <c r="D57" s="123"/>
      <c r="E57" s="122"/>
      <c r="F57" s="122"/>
      <c r="G57" s="124"/>
      <c r="H57" s="125"/>
      <c r="I57" s="126"/>
      <c r="J57" s="86"/>
    </row>
    <row r="58" spans="1:10" ht="13.5">
      <c r="A58" s="123"/>
      <c r="B58" s="127" t="s">
        <v>123</v>
      </c>
      <c r="C58" s="128">
        <v>0.3</v>
      </c>
      <c r="D58" s="123"/>
      <c r="E58" s="129" t="s">
        <v>124</v>
      </c>
      <c r="F58" s="122"/>
      <c r="G58" s="130">
        <v>0.025</v>
      </c>
      <c r="H58" s="125"/>
      <c r="I58" s="126"/>
      <c r="J58" s="86"/>
    </row>
    <row r="59" spans="1:10" ht="13.5">
      <c r="A59" s="123"/>
      <c r="B59" s="122"/>
      <c r="C59" s="122"/>
      <c r="D59" s="123"/>
      <c r="E59" s="122" t="s">
        <v>125</v>
      </c>
      <c r="F59" s="122"/>
      <c r="G59" s="125">
        <v>2</v>
      </c>
      <c r="H59" s="125"/>
      <c r="I59" s="126"/>
      <c r="J59" s="86"/>
    </row>
    <row r="60" spans="1:10" ht="13.5">
      <c r="A60" s="123"/>
      <c r="B60" s="122"/>
      <c r="C60" s="122"/>
      <c r="D60" s="123"/>
      <c r="E60" s="122" t="s">
        <v>129</v>
      </c>
      <c r="F60" s="122"/>
      <c r="G60" s="125">
        <v>3</v>
      </c>
      <c r="H60" s="125"/>
      <c r="I60" s="126"/>
      <c r="J60" s="86"/>
    </row>
    <row r="61" spans="1:10" ht="13.5">
      <c r="A61" s="123"/>
      <c r="B61" s="122"/>
      <c r="C61" s="122"/>
      <c r="D61" s="123"/>
      <c r="E61" s="122"/>
      <c r="F61" s="122"/>
      <c r="G61" s="124"/>
      <c r="H61" s="125"/>
      <c r="I61" s="126"/>
      <c r="J61" s="86"/>
    </row>
    <row r="62" spans="1:10" ht="13.5">
      <c r="A62" s="123"/>
      <c r="B62" s="127" t="s">
        <v>126</v>
      </c>
      <c r="C62" s="13">
        <f>C53</f>
        <v>1877588.22</v>
      </c>
      <c r="D62" s="123"/>
      <c r="E62" s="122" t="s">
        <v>127</v>
      </c>
      <c r="F62" s="12"/>
      <c r="G62" s="13">
        <f>(C62*C58*G58*G59)/12</f>
        <v>2346.9852750000005</v>
      </c>
      <c r="H62" s="125"/>
      <c r="I62" s="126"/>
      <c r="J62" s="86"/>
    </row>
    <row r="63" spans="1:10" ht="13.5">
      <c r="A63" s="123"/>
      <c r="B63" s="122"/>
      <c r="C63" s="122"/>
      <c r="D63" s="123"/>
      <c r="E63" s="9"/>
      <c r="F63" s="9"/>
      <c r="G63" s="9"/>
      <c r="H63" s="125"/>
      <c r="I63" s="126"/>
      <c r="J63" s="86"/>
    </row>
    <row r="64" spans="1:10" ht="13.5">
      <c r="A64" s="123"/>
      <c r="B64" s="122"/>
      <c r="C64" s="122"/>
      <c r="D64" s="123"/>
      <c r="E64" s="122"/>
      <c r="F64" s="122"/>
      <c r="G64" s="124"/>
      <c r="H64" s="125"/>
      <c r="I64" s="126"/>
      <c r="J64" s="86"/>
    </row>
    <row r="65" spans="1:10" ht="13.5">
      <c r="A65" s="10" t="str">
        <f>'[1]GASTOS GENERALES 15.80%'!A123</f>
        <v>B.10.03</v>
      </c>
      <c r="B65" s="12" t="str">
        <f>'[1]GASTOS GENERALES 15.80%'!B123</f>
        <v>Garantia de los beneficios sociales de los trabajadores</v>
      </c>
      <c r="C65" s="122"/>
      <c r="D65" s="123"/>
      <c r="E65" s="122"/>
      <c r="F65" s="122"/>
      <c r="G65" s="124"/>
      <c r="H65" s="125"/>
      <c r="I65" s="126"/>
      <c r="J65" s="86"/>
    </row>
    <row r="66" spans="1:10" ht="13.5">
      <c r="A66" s="123"/>
      <c r="B66" s="122"/>
      <c r="C66" s="122"/>
      <c r="D66" s="123"/>
      <c r="E66" s="122"/>
      <c r="F66" s="122"/>
      <c r="G66" s="124"/>
      <c r="H66" s="125"/>
      <c r="I66" s="126"/>
      <c r="J66" s="86"/>
    </row>
    <row r="67" spans="1:10" ht="13.5">
      <c r="A67" s="123"/>
      <c r="B67" s="127" t="s">
        <v>123</v>
      </c>
      <c r="C67" s="128">
        <v>0.025</v>
      </c>
      <c r="D67" s="123"/>
      <c r="E67" s="129" t="s">
        <v>124</v>
      </c>
      <c r="F67" s="122"/>
      <c r="G67" s="130">
        <v>0.015</v>
      </c>
      <c r="H67" s="125"/>
      <c r="I67" s="126"/>
      <c r="J67" s="86"/>
    </row>
    <row r="68" spans="1:10" ht="13.5">
      <c r="A68" s="123"/>
      <c r="B68" s="122"/>
      <c r="C68" s="122"/>
      <c r="D68" s="123"/>
      <c r="E68" s="122" t="s">
        <v>125</v>
      </c>
      <c r="F68" s="122"/>
      <c r="G68" s="125">
        <v>2</v>
      </c>
      <c r="H68" s="125"/>
      <c r="I68" s="126"/>
      <c r="J68" s="86"/>
    </row>
    <row r="69" spans="1:10" ht="13.5">
      <c r="A69" s="123"/>
      <c r="B69" s="122"/>
      <c r="C69" s="122"/>
      <c r="D69" s="123"/>
      <c r="E69" s="122" t="s">
        <v>130</v>
      </c>
      <c r="F69" s="122"/>
      <c r="G69" s="125">
        <f>C71*C67</f>
        <v>46939.705500000004</v>
      </c>
      <c r="H69" s="125"/>
      <c r="I69" s="126"/>
      <c r="J69" s="86"/>
    </row>
    <row r="70" spans="1:10" ht="13.5">
      <c r="A70" s="123"/>
      <c r="B70" s="122"/>
      <c r="C70" s="122"/>
      <c r="D70" s="123"/>
      <c r="E70" s="122"/>
      <c r="F70" s="122"/>
      <c r="G70" s="124"/>
      <c r="H70" s="125"/>
      <c r="I70" s="126"/>
      <c r="J70" s="86"/>
    </row>
    <row r="71" spans="1:10" ht="13.5">
      <c r="A71" s="123"/>
      <c r="B71" s="127" t="s">
        <v>126</v>
      </c>
      <c r="C71" s="13">
        <f>C62</f>
        <v>1877588.22</v>
      </c>
      <c r="D71" s="123"/>
      <c r="E71" s="122" t="s">
        <v>127</v>
      </c>
      <c r="F71" s="12"/>
      <c r="G71" s="13">
        <f>(C71*C67*G67)</f>
        <v>704.0955825</v>
      </c>
      <c r="H71" s="125"/>
      <c r="I71" s="126"/>
      <c r="J71" s="86"/>
    </row>
    <row r="72" spans="1:10" ht="13.5">
      <c r="A72" s="123"/>
      <c r="B72" s="122"/>
      <c r="C72" s="122"/>
      <c r="D72" s="123"/>
      <c r="E72" s="9"/>
      <c r="F72" s="9"/>
      <c r="G72" s="9"/>
      <c r="H72" s="125"/>
      <c r="I72" s="126"/>
      <c r="J72" s="86"/>
    </row>
    <row r="73" spans="1:10" ht="13.5">
      <c r="A73" s="123"/>
      <c r="B73" s="122"/>
      <c r="C73" s="122"/>
      <c r="D73" s="123"/>
      <c r="E73" s="122"/>
      <c r="F73" s="122"/>
      <c r="G73" s="124"/>
      <c r="H73" s="125"/>
      <c r="I73" s="126"/>
      <c r="J73" s="86"/>
    </row>
    <row r="74" spans="1:10" ht="13.5">
      <c r="A74" s="10" t="str">
        <f>'[1]GASTOS GENERALES 15.80%'!A124</f>
        <v>B.10.04</v>
      </c>
      <c r="B74" s="12" t="str">
        <f>'[1]GASTOS GENERALES 15.80%'!B124</f>
        <v>Gastos Bancarios ITF 1 movimiento</v>
      </c>
      <c r="C74" s="122"/>
      <c r="D74" s="123"/>
      <c r="E74" s="122"/>
      <c r="F74" s="122"/>
      <c r="G74" s="124"/>
      <c r="H74" s="125"/>
      <c r="I74" s="126"/>
      <c r="J74" s="86"/>
    </row>
    <row r="75" spans="1:10" ht="13.5">
      <c r="A75" s="123"/>
      <c r="B75" s="122"/>
      <c r="C75" s="122"/>
      <c r="D75" s="123"/>
      <c r="E75" s="129" t="s">
        <v>124</v>
      </c>
      <c r="F75" s="122"/>
      <c r="G75" s="130">
        <v>0.025</v>
      </c>
      <c r="H75" s="125"/>
      <c r="I75" s="126"/>
      <c r="J75" s="86"/>
    </row>
    <row r="76" spans="1:10" ht="13.5">
      <c r="A76" s="123"/>
      <c r="B76" s="127" t="s">
        <v>123</v>
      </c>
      <c r="C76" s="128">
        <v>0.0006</v>
      </c>
      <c r="D76" s="123"/>
      <c r="E76" s="122" t="s">
        <v>125</v>
      </c>
      <c r="F76" s="122"/>
      <c r="G76" s="125">
        <v>2</v>
      </c>
      <c r="H76" s="125"/>
      <c r="I76" s="126"/>
      <c r="J76" s="86"/>
    </row>
    <row r="77" spans="1:10" ht="13.5">
      <c r="A77" s="123"/>
      <c r="B77" s="122"/>
      <c r="C77" s="122"/>
      <c r="D77" s="123"/>
      <c r="E77" s="122"/>
      <c r="F77" s="122"/>
      <c r="G77" s="124"/>
      <c r="H77" s="125"/>
      <c r="I77" s="126"/>
      <c r="J77" s="86"/>
    </row>
    <row r="78" spans="1:10" ht="13.5">
      <c r="A78" s="123"/>
      <c r="B78" s="127" t="s">
        <v>131</v>
      </c>
      <c r="C78" s="13">
        <f>C71</f>
        <v>1877588.22</v>
      </c>
      <c r="D78" s="123"/>
      <c r="E78" s="122" t="s">
        <v>127</v>
      </c>
      <c r="F78" s="12"/>
      <c r="G78" s="13">
        <f>(C78*C76)/2</f>
        <v>563.2764659999999</v>
      </c>
      <c r="H78" s="125"/>
      <c r="I78" s="126"/>
      <c r="J78" s="86"/>
    </row>
    <row r="79" spans="1:10" ht="13.5">
      <c r="A79" s="123"/>
      <c r="B79" s="122"/>
      <c r="C79" s="122"/>
      <c r="D79" s="123"/>
      <c r="E79" s="9"/>
      <c r="F79" s="9"/>
      <c r="G79" s="9"/>
      <c r="H79" s="125"/>
      <c r="I79" s="126"/>
      <c r="J79" s="86"/>
    </row>
    <row r="80" spans="1:10" ht="13.5">
      <c r="A80" s="123"/>
      <c r="B80" s="122"/>
      <c r="C80" s="122"/>
      <c r="D80" s="123"/>
      <c r="E80" s="122"/>
      <c r="F80" s="12"/>
      <c r="G80" s="13"/>
      <c r="H80" s="125"/>
      <c r="I80" s="126"/>
      <c r="J80" s="86"/>
    </row>
    <row r="81" spans="1:10" ht="13.5">
      <c r="A81" s="10" t="str">
        <f>'[1]GASTOS GENERALES 15.80%'!A127</f>
        <v>B.11</v>
      </c>
      <c r="B81" s="10" t="str">
        <f>'[1]GASTOS GENERALES 15.80%'!B127</f>
        <v>SEGUROS</v>
      </c>
      <c r="C81" s="209" t="s">
        <v>132</v>
      </c>
      <c r="D81" s="209"/>
      <c r="E81" s="13">
        <v>275684.68</v>
      </c>
      <c r="F81" s="122"/>
      <c r="G81" s="124"/>
      <c r="H81" s="125"/>
      <c r="I81" s="126"/>
      <c r="J81" s="86"/>
    </row>
    <row r="82" spans="1:10" ht="13.5">
      <c r="A82" s="123"/>
      <c r="B82" s="122"/>
      <c r="C82" s="122"/>
      <c r="D82" s="123"/>
      <c r="E82" s="122"/>
      <c r="F82" s="122"/>
      <c r="G82" s="124"/>
      <c r="H82" s="125"/>
      <c r="I82" s="126"/>
      <c r="J82" s="86"/>
    </row>
    <row r="83" spans="1:10" ht="13.5">
      <c r="A83" s="10" t="str">
        <f>+'[1]GASTOS GENERALES 15.80%'!A128</f>
        <v>B.11.01</v>
      </c>
      <c r="B83" s="12" t="str">
        <f>'[1]GASTOS GENERALES 15.80%'!B128</f>
        <v>A) Seguro de accidentes personales</v>
      </c>
      <c r="C83" s="12"/>
      <c r="D83" s="10"/>
      <c r="E83" s="122"/>
      <c r="F83" s="122"/>
      <c r="G83" s="124"/>
      <c r="H83" s="125"/>
      <c r="I83" s="126"/>
      <c r="J83" s="86"/>
    </row>
    <row r="84" spans="1:10" ht="13.5">
      <c r="A84" s="10"/>
      <c r="B84" s="12"/>
      <c r="C84" s="12"/>
      <c r="D84" s="10"/>
      <c r="E84" s="122"/>
      <c r="F84" s="122"/>
      <c r="G84" s="124"/>
      <c r="H84" s="125"/>
      <c r="I84" s="126"/>
      <c r="J84" s="86"/>
    </row>
    <row r="85" spans="1:10" ht="13.5">
      <c r="A85" s="10"/>
      <c r="B85" s="127" t="s">
        <v>123</v>
      </c>
      <c r="C85" s="128">
        <v>0.0132</v>
      </c>
      <c r="D85" s="123"/>
      <c r="E85" s="129"/>
      <c r="F85" s="122"/>
      <c r="G85" s="130"/>
      <c r="H85" s="125"/>
      <c r="I85" s="126"/>
      <c r="J85" s="86"/>
    </row>
    <row r="86" spans="1:10" ht="13.5">
      <c r="A86" s="10"/>
      <c r="B86" s="122"/>
      <c r="C86" s="122"/>
      <c r="D86" s="123"/>
      <c r="E86" s="122" t="s">
        <v>125</v>
      </c>
      <c r="F86" s="122"/>
      <c r="G86" s="125">
        <v>2</v>
      </c>
      <c r="H86" s="125"/>
      <c r="I86" s="126"/>
      <c r="J86" s="86"/>
    </row>
    <row r="87" spans="1:10" ht="13.5">
      <c r="A87" s="10"/>
      <c r="B87" s="122"/>
      <c r="C87" s="122"/>
      <c r="D87" s="123"/>
      <c r="E87" s="122"/>
      <c r="F87" s="122"/>
      <c r="G87" s="124"/>
      <c r="H87" s="125"/>
      <c r="I87" s="126"/>
      <c r="J87" s="86"/>
    </row>
    <row r="88" spans="1:10" ht="13.5">
      <c r="A88" s="10"/>
      <c r="B88" s="127" t="s">
        <v>126</v>
      </c>
      <c r="C88" s="13">
        <f>E81</f>
        <v>275684.68</v>
      </c>
      <c r="D88" s="123"/>
      <c r="E88" s="122" t="s">
        <v>127</v>
      </c>
      <c r="F88" s="12"/>
      <c r="G88" s="13">
        <f>(C88*C85)*0.25</f>
        <v>909.7594439999999</v>
      </c>
      <c r="H88" s="125"/>
      <c r="I88" s="126"/>
      <c r="J88" s="86"/>
    </row>
    <row r="89" spans="1:10" ht="13.5">
      <c r="A89" s="10"/>
      <c r="B89" s="122"/>
      <c r="C89" s="122"/>
      <c r="D89" s="123"/>
      <c r="E89" s="9"/>
      <c r="F89" s="9"/>
      <c r="G89" s="9"/>
      <c r="H89" s="125"/>
      <c r="I89" s="126"/>
      <c r="J89" s="86"/>
    </row>
    <row r="90" spans="1:10" ht="13.5">
      <c r="A90" s="10"/>
      <c r="B90" s="12"/>
      <c r="C90" s="12"/>
      <c r="D90" s="10"/>
      <c r="E90" s="122"/>
      <c r="F90" s="122"/>
      <c r="G90" s="124"/>
      <c r="H90" s="125"/>
      <c r="I90" s="126"/>
      <c r="J90" s="86"/>
    </row>
    <row r="91" spans="1:10" ht="13.5">
      <c r="A91" s="10" t="str">
        <f>+'[1]GASTOS GENERALES 15.80%'!A130</f>
        <v>B.11.02</v>
      </c>
      <c r="B91" s="12" t="str">
        <f>'[1]GASTOS GENERALES 15.80%'!B130</f>
        <v>B) Seguro de vida</v>
      </c>
      <c r="C91" s="12"/>
      <c r="D91" s="10"/>
      <c r="E91" s="122"/>
      <c r="F91" s="122"/>
      <c r="G91" s="124"/>
      <c r="H91" s="125"/>
      <c r="I91" s="126"/>
      <c r="J91" s="86"/>
    </row>
    <row r="92" spans="1:10" ht="13.5">
      <c r="A92" s="10"/>
      <c r="B92" s="12"/>
      <c r="C92" s="12"/>
      <c r="D92" s="10"/>
      <c r="E92" s="122"/>
      <c r="F92" s="122"/>
      <c r="G92" s="124"/>
      <c r="H92" s="125"/>
      <c r="I92" s="126"/>
      <c r="J92" s="86"/>
    </row>
    <row r="93" spans="1:10" ht="13.5">
      <c r="A93" s="10"/>
      <c r="B93" s="127" t="s">
        <v>123</v>
      </c>
      <c r="C93" s="128">
        <v>0.002</v>
      </c>
      <c r="D93" s="123"/>
      <c r="E93" s="122" t="s">
        <v>125</v>
      </c>
      <c r="F93" s="122"/>
      <c r="G93" s="125">
        <v>2</v>
      </c>
      <c r="H93" s="125"/>
      <c r="I93" s="126"/>
      <c r="J93" s="86"/>
    </row>
    <row r="94" spans="1:10" ht="13.5">
      <c r="A94" s="10"/>
      <c r="B94" s="122"/>
      <c r="C94" s="122"/>
      <c r="D94" s="123"/>
      <c r="E94" s="9"/>
      <c r="F94" s="9"/>
      <c r="G94" s="9"/>
      <c r="H94" s="125"/>
      <c r="I94" s="126"/>
      <c r="J94" s="86"/>
    </row>
    <row r="95" spans="1:10" ht="13.5">
      <c r="A95" s="10"/>
      <c r="B95" s="122"/>
      <c r="C95" s="122"/>
      <c r="D95" s="123"/>
      <c r="E95" s="122"/>
      <c r="F95" s="122"/>
      <c r="G95" s="124"/>
      <c r="H95" s="125"/>
      <c r="I95" s="126"/>
      <c r="J95" s="86"/>
    </row>
    <row r="96" spans="1:10" ht="13.5">
      <c r="A96" s="10"/>
      <c r="B96" s="127" t="s">
        <v>126</v>
      </c>
      <c r="C96" s="13">
        <f>+C88</f>
        <v>275684.68</v>
      </c>
      <c r="D96" s="123"/>
      <c r="E96" s="122" t="s">
        <v>127</v>
      </c>
      <c r="F96" s="12"/>
      <c r="G96" s="13">
        <f>(C96*C93)</f>
        <v>551.36936</v>
      </c>
      <c r="H96" s="125"/>
      <c r="I96" s="126"/>
      <c r="J96" s="86"/>
    </row>
    <row r="97" spans="1:10" ht="13.5">
      <c r="A97" s="10"/>
      <c r="B97" s="122"/>
      <c r="C97" s="122"/>
      <c r="D97" s="123"/>
      <c r="E97" s="9"/>
      <c r="F97" s="9"/>
      <c r="G97" s="9"/>
      <c r="H97" s="125"/>
      <c r="I97" s="126"/>
      <c r="J97" s="86"/>
    </row>
    <row r="98" spans="1:10" ht="13.5">
      <c r="A98" s="10"/>
      <c r="B98" s="12"/>
      <c r="C98" s="12"/>
      <c r="D98" s="10"/>
      <c r="E98" s="122"/>
      <c r="F98" s="122"/>
      <c r="G98" s="124"/>
      <c r="H98" s="125"/>
      <c r="I98" s="126"/>
      <c r="J98" s="86"/>
    </row>
    <row r="99" spans="1:10" ht="13.5">
      <c r="A99" s="10" t="str">
        <f>+'[1]GASTOS GENERALES 15.80%'!A131</f>
        <v>B.11.03</v>
      </c>
      <c r="B99" s="12" t="str">
        <f>'[1]GASTOS GENERALES 15.80%'!B131</f>
        <v>C) Seguro Contra todo riesgo</v>
      </c>
      <c r="C99" s="12"/>
      <c r="D99" s="10" t="s">
        <v>133</v>
      </c>
      <c r="E99" s="131">
        <f>C78</f>
        <v>1877588.22</v>
      </c>
      <c r="F99" s="122"/>
      <c r="G99" s="124"/>
      <c r="H99" s="125"/>
      <c r="I99" s="126"/>
      <c r="J99" s="86"/>
    </row>
    <row r="100" spans="1:10" ht="13.5">
      <c r="A100" s="10"/>
      <c r="B100" s="12"/>
      <c r="C100" s="12"/>
      <c r="D100" s="10"/>
      <c r="E100" s="122"/>
      <c r="F100" s="122"/>
      <c r="G100" s="124"/>
      <c r="H100" s="125"/>
      <c r="I100" s="126"/>
      <c r="J100" s="86"/>
    </row>
    <row r="101" spans="1:10" ht="13.5" hidden="1">
      <c r="A101" s="10"/>
      <c r="B101" s="168" t="s">
        <v>123</v>
      </c>
      <c r="C101" s="171">
        <v>0</v>
      </c>
      <c r="D101" s="169"/>
      <c r="E101" s="166" t="s">
        <v>125</v>
      </c>
      <c r="F101" s="172"/>
      <c r="G101" s="170">
        <v>10</v>
      </c>
      <c r="H101" s="125"/>
      <c r="I101" s="126"/>
      <c r="J101" s="86"/>
    </row>
    <row r="102" spans="1:10" ht="13.5" hidden="1">
      <c r="A102" s="10"/>
      <c r="B102" s="166"/>
      <c r="C102" s="166"/>
      <c r="D102" s="169"/>
      <c r="E102" s="172"/>
      <c r="F102" s="172"/>
      <c r="G102" s="172"/>
      <c r="H102" s="125"/>
      <c r="I102" s="126"/>
      <c r="J102" s="86"/>
    </row>
    <row r="103" spans="1:10" ht="13.5" hidden="1">
      <c r="A103" s="10"/>
      <c r="B103" s="166"/>
      <c r="C103" s="166"/>
      <c r="D103" s="169"/>
      <c r="E103" s="166"/>
      <c r="F103" s="166"/>
      <c r="G103" s="167"/>
      <c r="H103" s="125"/>
      <c r="I103" s="126"/>
      <c r="J103" s="86"/>
    </row>
    <row r="104" spans="1:10" ht="13.5" hidden="1">
      <c r="A104" s="10"/>
      <c r="B104" s="168" t="s">
        <v>126</v>
      </c>
      <c r="C104" s="164">
        <f>E99</f>
        <v>1877588.22</v>
      </c>
      <c r="D104" s="169"/>
      <c r="E104" s="166" t="str">
        <f>E110</f>
        <v>      Costo Financiero  parcial     =</v>
      </c>
      <c r="F104" s="165"/>
      <c r="G104" s="164">
        <f>(C104*C101)</f>
        <v>0</v>
      </c>
      <c r="H104" s="125"/>
      <c r="I104" s="126"/>
      <c r="J104" s="86"/>
    </row>
    <row r="105" spans="1:10" ht="13.5" hidden="1">
      <c r="A105" s="10"/>
      <c r="B105" s="122"/>
      <c r="C105" s="122"/>
      <c r="D105" s="123"/>
      <c r="E105" s="9"/>
      <c r="F105" s="9"/>
      <c r="G105" s="9"/>
      <c r="H105" s="125"/>
      <c r="I105" s="126"/>
      <c r="J105" s="86"/>
    </row>
    <row r="106" spans="1:10" ht="13.5">
      <c r="A106" s="10"/>
      <c r="B106" s="12"/>
      <c r="C106" s="12"/>
      <c r="D106" s="10"/>
      <c r="E106" s="122"/>
      <c r="F106" s="122"/>
      <c r="G106" s="124"/>
      <c r="H106" s="125"/>
      <c r="I106" s="126"/>
      <c r="J106" s="86"/>
    </row>
    <row r="107" spans="1:10" ht="13.5">
      <c r="A107" s="10"/>
      <c r="B107" s="127" t="s">
        <v>123</v>
      </c>
      <c r="C107" s="132">
        <v>0.00186</v>
      </c>
      <c r="D107" s="123"/>
      <c r="E107" s="201" t="s">
        <v>135</v>
      </c>
      <c r="F107" s="201"/>
      <c r="G107" s="128">
        <v>0.2</v>
      </c>
      <c r="H107" s="125"/>
      <c r="I107" s="126"/>
      <c r="J107" s="86"/>
    </row>
    <row r="108" spans="1:10" ht="13.5">
      <c r="A108" s="10"/>
      <c r="B108" s="122"/>
      <c r="C108" s="122"/>
      <c r="D108" s="123"/>
      <c r="E108" s="122" t="s">
        <v>125</v>
      </c>
      <c r="F108" s="122"/>
      <c r="G108" s="125">
        <v>2</v>
      </c>
      <c r="H108" s="125"/>
      <c r="I108" s="126"/>
      <c r="J108" s="86"/>
    </row>
    <row r="109" spans="1:10" ht="13.5">
      <c r="A109" s="10"/>
      <c r="B109" s="122"/>
      <c r="C109" s="122"/>
      <c r="D109" s="123"/>
      <c r="E109" s="122"/>
      <c r="F109" s="122"/>
      <c r="G109" s="124"/>
      <c r="H109" s="125"/>
      <c r="I109" s="126"/>
      <c r="J109" s="86"/>
    </row>
    <row r="110" spans="1:10" ht="13.5">
      <c r="A110" s="10"/>
      <c r="B110" s="127" t="s">
        <v>126</v>
      </c>
      <c r="C110" s="13">
        <f>E99*G107</f>
        <v>375517.64400000003</v>
      </c>
      <c r="D110" s="123"/>
      <c r="E110" s="122" t="s">
        <v>134</v>
      </c>
      <c r="F110" s="12"/>
      <c r="G110" s="13">
        <f>(C110*C107)</f>
        <v>698.4628178400001</v>
      </c>
      <c r="H110" s="125"/>
      <c r="I110" s="126"/>
      <c r="J110" s="86"/>
    </row>
    <row r="111" spans="1:10" ht="13.5">
      <c r="A111" s="10"/>
      <c r="B111" s="122"/>
      <c r="C111" s="122"/>
      <c r="D111" s="123"/>
      <c r="E111" s="122"/>
      <c r="F111" s="12"/>
      <c r="G111" s="13"/>
      <c r="H111" s="125"/>
      <c r="I111" s="126"/>
      <c r="J111" s="86"/>
    </row>
    <row r="112" spans="1:10" ht="13.5">
      <c r="A112" s="10"/>
      <c r="B112" s="122"/>
      <c r="C112" s="122"/>
      <c r="D112" s="123"/>
      <c r="E112" s="122" t="s">
        <v>136</v>
      </c>
      <c r="F112" s="12"/>
      <c r="G112" s="13">
        <f>G110+G104</f>
        <v>698.4628178400001</v>
      </c>
      <c r="H112" s="125"/>
      <c r="I112" s="126"/>
      <c r="J112" s="86"/>
    </row>
    <row r="113" spans="1:10" ht="13.5">
      <c r="A113" s="10"/>
      <c r="B113" s="122"/>
      <c r="C113" s="122"/>
      <c r="D113" s="123"/>
      <c r="E113" s="9"/>
      <c r="F113" s="9"/>
      <c r="G113" s="9"/>
      <c r="H113" s="125"/>
      <c r="I113" s="126"/>
      <c r="J113" s="86"/>
    </row>
    <row r="114" spans="1:10" ht="13.5">
      <c r="A114" s="10"/>
      <c r="B114" s="122"/>
      <c r="C114" s="122"/>
      <c r="D114" s="123"/>
      <c r="E114" s="122"/>
      <c r="F114" s="12"/>
      <c r="G114" s="13"/>
      <c r="H114" s="125"/>
      <c r="I114" s="126"/>
      <c r="J114" s="86"/>
    </row>
    <row r="115" spans="1:10" ht="13.5">
      <c r="A115" s="10" t="str">
        <f>+'[1]GASTOS GENERALES 15.80%'!A132</f>
        <v>B.11.04</v>
      </c>
      <c r="B115" s="12" t="str">
        <f>'[1]GASTOS GENERALES 15.80%'!B132</f>
        <v>costo por emision de poliza</v>
      </c>
      <c r="C115" s="12"/>
      <c r="D115" s="10"/>
      <c r="E115" s="122"/>
      <c r="F115" s="122"/>
      <c r="G115" s="124"/>
      <c r="H115" s="125"/>
      <c r="I115" s="126"/>
      <c r="J115" s="86"/>
    </row>
    <row r="116" spans="1:10" ht="13.5">
      <c r="A116" s="123"/>
      <c r="B116" s="122"/>
      <c r="C116" s="122"/>
      <c r="D116" s="123"/>
      <c r="E116" s="122"/>
      <c r="F116" s="122"/>
      <c r="G116" s="124"/>
      <c r="H116" s="125"/>
      <c r="I116" s="126"/>
      <c r="J116" s="86"/>
    </row>
    <row r="117" spans="1:10" ht="13.5">
      <c r="A117" s="123"/>
      <c r="B117" s="127" t="s">
        <v>137</v>
      </c>
      <c r="C117" s="133">
        <v>0.03</v>
      </c>
      <c r="D117" s="123"/>
      <c r="E117" s="122"/>
      <c r="F117" s="122" t="s">
        <v>138</v>
      </c>
      <c r="G117" s="125">
        <f>G88+G96+G112</f>
        <v>2159.59162184</v>
      </c>
      <c r="H117" s="125"/>
      <c r="I117" s="126"/>
      <c r="J117" s="86"/>
    </row>
    <row r="118" spans="1:10" ht="13.5">
      <c r="A118" s="123"/>
      <c r="B118" s="127"/>
      <c r="C118" s="133"/>
      <c r="D118" s="123"/>
      <c r="E118" s="122"/>
      <c r="F118" s="122"/>
      <c r="G118" s="124"/>
      <c r="H118" s="125"/>
      <c r="I118" s="126"/>
      <c r="J118" s="86"/>
    </row>
    <row r="119" spans="1:10" ht="13.5">
      <c r="A119" s="10"/>
      <c r="B119" s="122"/>
      <c r="C119" s="122"/>
      <c r="D119" s="123"/>
      <c r="E119" s="122" t="s">
        <v>136</v>
      </c>
      <c r="F119" s="12"/>
      <c r="G119" s="13">
        <f>G117*C117</f>
        <v>64.78774865519999</v>
      </c>
      <c r="H119" s="125"/>
      <c r="I119" s="126"/>
      <c r="J119" s="86"/>
    </row>
    <row r="120" spans="1:10" ht="13.5">
      <c r="A120" s="123"/>
      <c r="B120" s="127"/>
      <c r="C120" s="133"/>
      <c r="D120" s="123"/>
      <c r="E120" s="122"/>
      <c r="F120" s="122"/>
      <c r="G120" s="124"/>
      <c r="H120" s="125"/>
      <c r="I120" s="126"/>
      <c r="J120" s="86"/>
    </row>
    <row r="121" spans="1:10" ht="13.5">
      <c r="A121" s="123"/>
      <c r="B121" s="127"/>
      <c r="C121" s="133"/>
      <c r="D121" s="123"/>
      <c r="E121" s="122"/>
      <c r="F121" s="122"/>
      <c r="G121" s="124"/>
      <c r="H121" s="125"/>
      <c r="I121" s="126"/>
      <c r="J121" s="86"/>
    </row>
    <row r="122" spans="1:10" ht="13.5">
      <c r="A122" s="10" t="str">
        <f>A81</f>
        <v>B.11</v>
      </c>
      <c r="B122" s="10" t="str">
        <f>B81</f>
        <v>SEGUROS</v>
      </c>
      <c r="C122" s="209"/>
      <c r="D122" s="209"/>
      <c r="E122" s="122"/>
      <c r="F122" s="12" t="s">
        <v>139</v>
      </c>
      <c r="G122" s="13">
        <f>G119+G112+G96+G88</f>
        <v>2224.3793704952</v>
      </c>
      <c r="H122" s="125"/>
      <c r="I122" s="126"/>
      <c r="J122" s="86"/>
    </row>
    <row r="123" spans="1:10" ht="13.5">
      <c r="A123" s="123"/>
      <c r="B123" s="127"/>
      <c r="C123" s="133"/>
      <c r="D123" s="123"/>
      <c r="E123" s="122"/>
      <c r="F123" s="122"/>
      <c r="G123" s="124"/>
      <c r="H123" s="125"/>
      <c r="I123" s="126"/>
      <c r="J123" s="86"/>
    </row>
    <row r="124" spans="1:10" ht="13.5">
      <c r="A124" s="123"/>
      <c r="B124" s="122"/>
      <c r="C124" s="122"/>
      <c r="D124" s="123"/>
      <c r="E124" s="122"/>
      <c r="F124" s="122"/>
      <c r="G124" s="124"/>
      <c r="H124" s="125"/>
      <c r="I124" s="126"/>
      <c r="J124" s="86"/>
    </row>
    <row r="125" spans="1:9" ht="12">
      <c r="A125" s="117"/>
      <c r="B125" s="117"/>
      <c r="C125" s="117"/>
      <c r="D125" s="117"/>
      <c r="E125" s="117"/>
      <c r="F125" s="117"/>
      <c r="G125" s="117"/>
      <c r="H125" s="117"/>
      <c r="I125" s="9"/>
    </row>
    <row r="126" spans="1:9" ht="13.5">
      <c r="A126" s="118"/>
      <c r="B126" s="117"/>
      <c r="C126" s="117"/>
      <c r="D126" s="118"/>
      <c r="E126" s="117"/>
      <c r="F126" s="120"/>
      <c r="G126" s="120"/>
      <c r="H126" s="120"/>
      <c r="I126" s="11"/>
    </row>
    <row r="127" spans="1:9" ht="12.75">
      <c r="A127" s="117"/>
      <c r="B127" s="119"/>
      <c r="C127" s="117"/>
      <c r="D127" s="117"/>
      <c r="E127" s="117"/>
      <c r="F127" s="117"/>
      <c r="G127" s="117"/>
      <c r="H127" s="117"/>
      <c r="I127" s="9"/>
    </row>
    <row r="128" spans="1:9" ht="12">
      <c r="A128" s="117"/>
      <c r="B128" s="117"/>
      <c r="C128" s="117"/>
      <c r="D128" s="117"/>
      <c r="E128" s="117"/>
      <c r="F128" s="117"/>
      <c r="G128" s="117"/>
      <c r="H128" s="117"/>
      <c r="I128" s="9"/>
    </row>
    <row r="129" spans="1:9" ht="12">
      <c r="A129" s="117"/>
      <c r="B129" s="117"/>
      <c r="C129" s="117"/>
      <c r="D129" s="117"/>
      <c r="E129" s="117"/>
      <c r="F129" s="117"/>
      <c r="G129" s="117"/>
      <c r="H129" s="117"/>
      <c r="I129" s="9"/>
    </row>
    <row r="130" spans="1:9" ht="12">
      <c r="A130" s="117"/>
      <c r="B130" s="117"/>
      <c r="C130" s="117"/>
      <c r="D130" s="117"/>
      <c r="E130" s="117"/>
      <c r="F130" s="117"/>
      <c r="G130" s="117"/>
      <c r="H130" s="117"/>
      <c r="I130" s="9"/>
    </row>
    <row r="131" spans="1:9" ht="12">
      <c r="A131" s="117"/>
      <c r="B131" s="117"/>
      <c r="C131" s="117"/>
      <c r="D131" s="117"/>
      <c r="E131" s="117"/>
      <c r="F131" s="117"/>
      <c r="G131" s="117"/>
      <c r="H131" s="117"/>
      <c r="I131" s="9"/>
    </row>
    <row r="132" spans="1:9" ht="12">
      <c r="A132" s="117"/>
      <c r="B132" s="117"/>
      <c r="C132" s="117"/>
      <c r="D132" s="117"/>
      <c r="E132" s="117"/>
      <c r="F132" s="117"/>
      <c r="G132" s="117"/>
      <c r="H132" s="117"/>
      <c r="I132" s="9"/>
    </row>
    <row r="133" spans="1:9" ht="12">
      <c r="A133" s="117"/>
      <c r="B133" s="117"/>
      <c r="C133" s="117"/>
      <c r="D133" s="117"/>
      <c r="E133" s="117"/>
      <c r="F133" s="117"/>
      <c r="G133" s="117"/>
      <c r="H133" s="117"/>
      <c r="I133" s="9"/>
    </row>
    <row r="134" spans="1:9" ht="12">
      <c r="A134" s="117"/>
      <c r="B134" s="117"/>
      <c r="C134" s="117"/>
      <c r="D134" s="117"/>
      <c r="E134" s="117"/>
      <c r="F134" s="117"/>
      <c r="G134" s="117"/>
      <c r="H134" s="117"/>
      <c r="I134" s="9"/>
    </row>
    <row r="135" spans="1:9" ht="12">
      <c r="A135" s="117"/>
      <c r="B135" s="117"/>
      <c r="C135" s="117"/>
      <c r="D135" s="117"/>
      <c r="E135" s="117"/>
      <c r="F135" s="117"/>
      <c r="G135" s="117"/>
      <c r="H135" s="117"/>
      <c r="I135" s="9"/>
    </row>
    <row r="136" spans="1:9" ht="12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2">
      <c r="A137" s="9"/>
      <c r="B137" s="9"/>
      <c r="C137" s="9"/>
      <c r="D137" s="9"/>
      <c r="E137" s="9"/>
      <c r="F137" s="9"/>
      <c r="G137" s="9"/>
      <c r="H137" s="9"/>
      <c r="I137" s="9"/>
    </row>
  </sheetData>
  <sheetProtection/>
  <mergeCells count="23">
    <mergeCell ref="A1:I1"/>
    <mergeCell ref="C122:D122"/>
    <mergeCell ref="A42:B42"/>
    <mergeCell ref="A41:B41"/>
    <mergeCell ref="L50:M50"/>
    <mergeCell ref="C81:D81"/>
    <mergeCell ref="A44:B44"/>
    <mergeCell ref="A21:B21"/>
    <mergeCell ref="A22:B22"/>
    <mergeCell ref="A26:B26"/>
    <mergeCell ref="B3:H3"/>
    <mergeCell ref="A45:B45"/>
    <mergeCell ref="A39:B39"/>
    <mergeCell ref="A40:B40"/>
    <mergeCell ref="A25:B25"/>
    <mergeCell ref="A43:B43"/>
    <mergeCell ref="A23:B23"/>
    <mergeCell ref="A32:B32"/>
    <mergeCell ref="A28:B28"/>
    <mergeCell ref="A29:B29"/>
    <mergeCell ref="A27:B27"/>
    <mergeCell ref="A24:B24"/>
    <mergeCell ref="E107:F107"/>
  </mergeCells>
  <printOptions/>
  <pageMargins left="0.71" right="0.44" top="0.41" bottom="0.34" header="0.31496062992125984" footer="0.31496062992125984"/>
  <pageSetup horizontalDpi="600" verticalDpi="600" orientation="portrait" paperSize="9" scale="70" r:id="rId2"/>
  <rowBreaks count="2" manualBreakCount="2">
    <brk id="45" max="8" man="1"/>
    <brk id="9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JOSMA</cp:lastModifiedBy>
  <cp:lastPrinted>2020-07-13T00:13:28Z</cp:lastPrinted>
  <dcterms:created xsi:type="dcterms:W3CDTF">2006-09-06T15:36:06Z</dcterms:created>
  <dcterms:modified xsi:type="dcterms:W3CDTF">2020-07-13T00:16:18Z</dcterms:modified>
  <cp:category/>
  <cp:version/>
  <cp:contentType/>
  <cp:contentStatus/>
</cp:coreProperties>
</file>