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4400" windowHeight="8520" tabRatio="500" activeTab="0"/>
  </bookViews>
  <sheets>
    <sheet name="Sheet1" sheetId="1" r:id="rId1"/>
  </sheets>
  <definedNames>
    <definedName name="_xlnm.Print_Area" localSheetId="0">'Sheet1'!$A$2:$M$79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<sst xmlns="http://schemas.openxmlformats.org/spreadsheetml/2006/main" count="198" uniqueCount="145">
  <si>
    <t>Item</t>
  </si>
  <si>
    <t>Descripción</t>
  </si>
  <si>
    <t>Und.</t>
  </si>
  <si>
    <t>Metrado</t>
  </si>
  <si>
    <t>Precio S/.</t>
  </si>
  <si>
    <t>Parcial S/.</t>
  </si>
  <si>
    <t>01</t>
  </si>
  <si>
    <t>01.01</t>
  </si>
  <si>
    <t>MOVIMIENTO DE TIERRAS</t>
  </si>
  <si>
    <t>m3</t>
  </si>
  <si>
    <t>m2</t>
  </si>
  <si>
    <t>01.02</t>
  </si>
  <si>
    <t>m</t>
  </si>
  <si>
    <t>SUB TOTAL</t>
  </si>
  <si>
    <t>Obra</t>
  </si>
  <si>
    <t>COSTO DIRECTO</t>
  </si>
  <si>
    <t>========</t>
  </si>
  <si>
    <t>IGV (18%)</t>
  </si>
  <si>
    <t>PRESUPUESTO TOTAL</t>
  </si>
  <si>
    <t>AVANCE PROGRAMADO MENSUAL EN PORCENTAJES (%)</t>
  </si>
  <si>
    <t>01.03</t>
  </si>
  <si>
    <t>01.04</t>
  </si>
  <si>
    <t>02</t>
  </si>
  <si>
    <t>02.01</t>
  </si>
  <si>
    <t>03</t>
  </si>
  <si>
    <t>03.01</t>
  </si>
  <si>
    <t>03.02</t>
  </si>
  <si>
    <t>04</t>
  </si>
  <si>
    <t>04.01</t>
  </si>
  <si>
    <t>05</t>
  </si>
  <si>
    <t>05.01</t>
  </si>
  <si>
    <t>06</t>
  </si>
  <si>
    <t>06.01</t>
  </si>
  <si>
    <t xml:space="preserve">CRONOGRAMA VALORIZADO DE AVANCE DE OBRA </t>
  </si>
  <si>
    <t>mes</t>
  </si>
  <si>
    <t>02.02</t>
  </si>
  <si>
    <t>VARIOS</t>
  </si>
  <si>
    <t>MES 1</t>
  </si>
  <si>
    <t>MES 2</t>
  </si>
  <si>
    <t>und</t>
  </si>
  <si>
    <t>01.05</t>
  </si>
  <si>
    <t>02.03</t>
  </si>
  <si>
    <t xml:space="preserve">   ELABORACION, IMPLEMENTACION DEL PLAN DE SEGURIDAD Y SALUD EN EL TRABAJO</t>
  </si>
  <si>
    <t>OBRAS PROVISIONALES</t>
  </si>
  <si>
    <t xml:space="preserve">   CARTEL DE OBRA 2.4 x 3.6 M</t>
  </si>
  <si>
    <t xml:space="preserve">   ALQUILER DE LOCAL P/GUARDIANIA Y/O DEPOSITO</t>
  </si>
  <si>
    <t xml:space="preserve">   SEÑALIZACION Y DESVIO DE TRANSITO</t>
  </si>
  <si>
    <t xml:space="preserve">   DEPOSITO PARA ALMACENAR AGUA </t>
  </si>
  <si>
    <t>glb</t>
  </si>
  <si>
    <t xml:space="preserve">   MOVILIZACION Y DESMOVILIZACION DE EQUIPOS Y MAQUINARIAS</t>
  </si>
  <si>
    <t>TRABAJOS PRELIMINARES</t>
  </si>
  <si>
    <t xml:space="preserve">   TRAZO NIVEL Y REPLANTEO</t>
  </si>
  <si>
    <t xml:space="preserve">   CORTE DE MATERIAL SUELTO A NIVEL DE SUB RASANTE</t>
  </si>
  <si>
    <t>03.03</t>
  </si>
  <si>
    <t xml:space="preserve">   PERFILADO Y COMPACTADO DE SUB-RASANTE</t>
  </si>
  <si>
    <t>03.04</t>
  </si>
  <si>
    <t>03.05</t>
  </si>
  <si>
    <t>PAVIMENTOS</t>
  </si>
  <si>
    <t xml:space="preserve">   LOSA DE PAVIMENTO</t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</si>
  <si>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</si>
  <si>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</si>
  <si>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</si>
  <si>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</si>
  <si>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</si>
  <si>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</si>
  <si>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</si>
  <si>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</si>
  <si>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t xml:space="preserve">      CURADO CON ADITIVO </t>
  </si>
  <si>
    <t>kg</t>
  </si>
  <si>
    <t>VEREDAS</t>
  </si>
  <si>
    <t>07</t>
  </si>
  <si>
    <t>07.01</t>
  </si>
  <si>
    <t>07.02</t>
  </si>
  <si>
    <t>08</t>
  </si>
  <si>
    <t>08.01</t>
  </si>
  <si>
    <t>09</t>
  </si>
  <si>
    <t>SEÑALIZACION</t>
  </si>
  <si>
    <t>09.01</t>
  </si>
  <si>
    <t xml:space="preserve">   PINTURA DE TRAFICO PARA LINEAS DE PASO Y FLECHAS</t>
  </si>
  <si>
    <t xml:space="preserve">   PINTURA DE TRAFICO PARA SARDINELES</t>
  </si>
  <si>
    <t>10</t>
  </si>
  <si>
    <t>MITIGACION DE IMPACTO AMBIENTAL</t>
  </si>
  <si>
    <t>10.01</t>
  </si>
  <si>
    <t xml:space="preserve">   MITIGACION DE IMPACTO AMBIENTAL</t>
  </si>
  <si>
    <t>SEGURIDAD Y SALUD EN EL TRABAJO</t>
  </si>
  <si>
    <t xml:space="preserve">   EQUIPO DE PROTECCION PERSONAL</t>
  </si>
  <si>
    <t xml:space="preserve">   LIMPIEZA FINAL DE OBRA </t>
  </si>
  <si>
    <t>MES 3</t>
  </si>
  <si>
    <t xml:space="preserve">   DEMOLICION DE VEREDAS Y RAMPS DE CONCRETO</t>
  </si>
  <si>
    <t>02.04</t>
  </si>
  <si>
    <t xml:space="preserve">   ELIMINACION DE MATERIAL EXCEDENTE </t>
  </si>
  <si>
    <t xml:space="preserve">      ELIMINACION DE MATERIAL EXCEDENTE </t>
  </si>
  <si>
    <t>SARDINEL DE CONCRETO</t>
  </si>
  <si>
    <t>05.01.01</t>
  </si>
  <si>
    <t xml:space="preserve">      EXCAVACION DE ZANJAS MANUAL</t>
  </si>
  <si>
    <t>05.01.02</t>
  </si>
  <si>
    <t>05.01.03</t>
  </si>
  <si>
    <t xml:space="preserve">      SARDINEL PERALTADO F'C=175 KG/CM2</t>
  </si>
  <si>
    <t>05.01.04</t>
  </si>
  <si>
    <t xml:space="preserve">      ENCOFRADO CARA VISTA EN SARDINELES</t>
  </si>
  <si>
    <t>05.01.05</t>
  </si>
  <si>
    <t xml:space="preserve">      SARDINEL PERALTADO,ACERO FY=4200 KG/CM2. </t>
  </si>
  <si>
    <t>05.01.06</t>
  </si>
  <si>
    <t>05.01.07</t>
  </si>
  <si>
    <t xml:space="preserve">      JUNTAS ASFALTICAS</t>
  </si>
  <si>
    <t xml:space="preserve">   VEREDAS DE CONCRETO</t>
  </si>
  <si>
    <t>06.01.01</t>
  </si>
  <si>
    <t>06.01.02</t>
  </si>
  <si>
    <t xml:space="preserve">      NIVELACION, RIEGO Y COMPACTACION DE LA SUBRASANTE</t>
  </si>
  <si>
    <t>06.01.03</t>
  </si>
  <si>
    <t>06.01.04</t>
  </si>
  <si>
    <t>06.01.05</t>
  </si>
  <si>
    <t>06.01.06</t>
  </si>
  <si>
    <t xml:space="preserve">      VEREDA DE CONCRETO 175 kG/CM2 DE 4" </t>
  </si>
  <si>
    <t>06.01.07</t>
  </si>
  <si>
    <t>06.01.08</t>
  </si>
  <si>
    <t xml:space="preserve">      ENCOFRADO Y DESENCOFRADO DE VEREDAS</t>
  </si>
  <si>
    <t>06.01.09</t>
  </si>
  <si>
    <t xml:space="preserve">   DEMOLICION DE SARDINELES PERALTADO</t>
  </si>
  <si>
    <t xml:space="preserve">   SARDINEL PERALTADO ARMADO</t>
  </si>
  <si>
    <t xml:space="preserve">      BASE: EXTENDIDO, RIEGO Y COMPACTACION, E=0.10 M. (HORMIGON)</t>
  </si>
  <si>
    <t>10.02</t>
  </si>
  <si>
    <t xml:space="preserve">   BASE: EXTENDIDO, RIEGO Y COMPACTACION, E=0.20 M. </t>
  </si>
  <si>
    <t>"REPARACIÓN DE PISTA EN EL (LA) Y   VEREDAS EN LA URBANIZACIÓN QUINTA ANA MARÍA EN LA LOCALIDAD PIURA, DISTRITO DE PIURA, PROVINCIA PIURA, DEPARTAMENTO PIURA"</t>
  </si>
  <si>
    <t>DURACION 75 D.C</t>
  </si>
  <si>
    <t xml:space="preserve">   DEMOLICION DE PAVIMENTO DE ASFALTICO</t>
  </si>
  <si>
    <t xml:space="preserve">   SUBBASE: EXTENDIDO, RIEGO Y COMPACTACION, E=0.15 M. (HORMIGON)</t>
  </si>
  <si>
    <t xml:space="preserve">      SUMINISTRO, VACEADO, COMPACTACION Y NIVELACION DE CONCRETO PREMEZCLADO MR = 48 KG/CM2 PARA LOSA e=15cm
</t>
  </si>
  <si>
    <t xml:space="preserve">      ENCOFRADO Y DESENCOFRADO DE LOSAS OPTIMIZADAS</t>
  </si>
  <si>
    <t xml:space="preserve">      RESANE, ACABADO Y TEXTURIZADO MANUAL PARA LOSA </t>
  </si>
  <si>
    <t xml:space="preserve">      APLICACION DE RETARDANTE DE EVAPORACIÓN </t>
  </si>
  <si>
    <t xml:space="preserve">      CORTE EN FRESCO CON DISCOS DIAMANTADOS e=2 mm </t>
  </si>
  <si>
    <t xml:space="preserve">      ACERO EN JUNTA LONGITUDINAL</t>
  </si>
  <si>
    <t xml:space="preserve">      ACERO EN JUNTA TRANSVERSAL </t>
  </si>
  <si>
    <t xml:space="preserve">      CONCRETO PARA UÑAS DE VEREDA F'C=175 KG/CM2</t>
  </si>
  <si>
    <t>06.01.10</t>
  </si>
  <si>
    <t xml:space="preserve">      RESANE DE VEREDAS DE CONCRETO</t>
  </si>
  <si>
    <t>06.01.11</t>
  </si>
  <si>
    <t xml:space="preserve">      RESANE DE VEREDAS DE ADOQUIN</t>
  </si>
  <si>
    <t>09.02</t>
  </si>
  <si>
    <t xml:space="preserve">   MANTENIMIENTO DE CAJAS Y SISTEMA DE EVACUACIÓN PLUVIAL</t>
  </si>
  <si>
    <t xml:space="preserve">   MANTENIMIENTO DE REJILLAS DE CAJAS DE EVACUACIÓN PLUVIAL </t>
  </si>
  <si>
    <t>10.03</t>
  </si>
  <si>
    <t>GASTOS GENERALES (10%)</t>
  </si>
  <si>
    <t>UTILIDAD (10%)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</si>
</sst>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[$-280A]dddd\,\ dd&quot; de &quot;mmmm&quot; de &quot;yyyy"/>
    <numFmt numFmtId="185" formatCode="[$-280A]hh:mm:ss\ AM/PM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#,##0.00000000000000000000"/>
    <numFmt numFmtId="191" formatCode="#,##0.000000000000000000000"/>
    <numFmt numFmtId="192" formatCode="#,##0.0000000000000000000000"/>
    <numFmt numFmtId="193" formatCode="#,##0.00000000000000000000000"/>
    <numFmt numFmtId="194" formatCode="#,##0.000000000000000"/>
    <numFmt numFmtId="195" formatCode="#,##0.00000000000000"/>
    <numFmt numFmtId="196" formatCode="#,##0.0000000000000"/>
    <numFmt numFmtId="197" formatCode="#,##0.000000000000"/>
    <numFmt numFmtId="198" formatCode="#,##0.00000000000"/>
    <numFmt numFmtId="199" formatCode="#,##0.0000000000"/>
    <numFmt numFmtId="200" formatCode="#,##0.000000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#,##0.000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8"/>
      <color indexed="10"/>
      <name val="Arial"/>
      <family val="0"/>
    </font>
    <font>
      <sz val="8"/>
      <name val="Arial"/>
      <family val="0"/>
    </font>
    <font>
      <sz val="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 readingOrder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0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4" fontId="7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readingOrder="1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 readingOrder="1"/>
    </xf>
    <xf numFmtId="0" fontId="3" fillId="0" borderId="0" xfId="0" applyFont="1" applyAlignment="1">
      <alignment horizontal="right" vertical="top"/>
    </xf>
    <xf numFmtId="0" fontId="49" fillId="34" borderId="0" xfId="0" applyFont="1" applyFill="1" applyAlignment="1">
      <alignment horizontal="center" vertical="center" wrapText="1" readingOrder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33" borderId="29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top" readingOrder="1"/>
    </xf>
    <xf numFmtId="0" fontId="4" fillId="33" borderId="32" xfId="0" applyFont="1" applyFill="1" applyBorder="1" applyAlignment="1">
      <alignment horizontal="center" vertical="top" readingOrder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 readingOrder="1"/>
    </xf>
    <xf numFmtId="0" fontId="29" fillId="0" borderId="10" xfId="0" applyFont="1" applyBorder="1" applyAlignment="1" applyProtection="1">
      <alignment vertical="center"/>
      <protection locked="0"/>
    </xf>
    <xf numFmtId="4" fontId="29" fillId="0" borderId="10" xfId="0" applyNumberFormat="1" applyFont="1" applyBorder="1" applyAlignment="1" applyProtection="1">
      <alignment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4" fontId="30" fillId="0" borderId="10" xfId="0" applyNumberFormat="1" applyFont="1" applyBorder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4" fontId="31" fillId="0" borderId="10" xfId="0" applyNumberFormat="1" applyFont="1" applyBorder="1" applyAlignment="1" applyProtection="1">
      <alignment vertical="center"/>
      <protection locked="0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514350</xdr:colOff>
      <xdr:row>1</xdr:row>
      <xdr:rowOff>95250</xdr:rowOff>
    </xdr:from>
    <xdr:to>
      <xdr:col>13</xdr:col>
      <xdr:colOff>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47650"/>
          <a:ext cx="647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95"/>
  <sheetViews>
    <sheetView showGridLines="0" tabSelected="1" showOutlineSymbols="0" view="pageBreakPreview" zoomScale="130" zoomScaleNormal="142" zoomScaleSheetLayoutView="130" zoomScalePageLayoutView="0" workbookViewId="0" topLeftCell="A58">
      <selection activeCell="Q76" sqref="Q76"/>
    </sheetView>
  </sheetViews>
  <sheetFormatPr defaultColWidth="6.8515625" defaultRowHeight="12.75" customHeight="1"/>
  <cols>
    <col min="1" max="1" width="6.7109375" style="32" customWidth="1"/>
    <col min="2" max="2" width="48.57421875" style="0" customWidth="1"/>
    <col min="3" max="3" width="6.00390625" style="0" customWidth="1"/>
    <col min="4" max="4" width="9.140625" style="14" customWidth="1"/>
    <col min="5" max="5" width="7.28125" style="0" customWidth="1"/>
    <col min="6" max="6" width="7.8515625" style="0" customWidth="1"/>
    <col min="7" max="7" width="4.421875" style="0" hidden="1" customWidth="1"/>
    <col min="8" max="10" width="5.140625" style="0" hidden="1" customWidth="1"/>
    <col min="11" max="13" width="8.7109375" style="0" customWidth="1"/>
    <col min="14" max="14" width="1.421875" style="0" customWidth="1"/>
    <col min="15" max="15" width="11.57421875" style="24" customWidth="1"/>
    <col min="16" max="16" width="7.140625" style="0" customWidth="1"/>
  </cols>
  <sheetData>
    <row r="1" ht="12" customHeight="1"/>
    <row r="2" spans="1:13" ht="26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8.25" customHeight="1"/>
    <row r="4" spans="1:15" ht="38.25" customHeight="1">
      <c r="A4" s="34" t="s">
        <v>14</v>
      </c>
      <c r="B4" s="69" t="s">
        <v>123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46"/>
      <c r="O4" s="24">
        <f>0.48+0.48-1</f>
        <v>-0.040000000000000036</v>
      </c>
    </row>
    <row r="5" spans="2:10" ht="6" customHeight="1" thickBot="1">
      <c r="B5" s="5"/>
      <c r="C5" s="5"/>
      <c r="D5" s="15"/>
      <c r="E5" s="5"/>
      <c r="F5" s="5"/>
      <c r="G5" s="5"/>
      <c r="H5" s="5"/>
      <c r="I5" s="5"/>
      <c r="J5" s="5"/>
    </row>
    <row r="6" spans="1:13" ht="10.5" customHeight="1" thickBot="1">
      <c r="A6" s="63" t="s">
        <v>0</v>
      </c>
      <c r="B6" s="65" t="s">
        <v>1</v>
      </c>
      <c r="C6" s="67" t="s">
        <v>2</v>
      </c>
      <c r="D6" s="67" t="s">
        <v>3</v>
      </c>
      <c r="E6" s="67" t="s">
        <v>4</v>
      </c>
      <c r="F6" s="67" t="s">
        <v>5</v>
      </c>
      <c r="G6" s="38"/>
      <c r="H6" s="38">
        <v>1</v>
      </c>
      <c r="I6" s="38">
        <v>2</v>
      </c>
      <c r="J6" s="38">
        <v>3</v>
      </c>
      <c r="K6" s="61" t="s">
        <v>124</v>
      </c>
      <c r="L6" s="62"/>
      <c r="M6" s="62"/>
    </row>
    <row r="7" spans="1:13" ht="12" customHeight="1" thickBot="1">
      <c r="A7" s="64"/>
      <c r="B7" s="66"/>
      <c r="C7" s="68"/>
      <c r="D7" s="68"/>
      <c r="E7" s="68"/>
      <c r="F7" s="68"/>
      <c r="G7" s="39"/>
      <c r="H7" s="39"/>
      <c r="I7" s="39"/>
      <c r="J7" s="39"/>
      <c r="K7" s="40" t="s">
        <v>37</v>
      </c>
      <c r="L7" s="40" t="s">
        <v>38</v>
      </c>
      <c r="M7" s="40" t="s">
        <v>87</v>
      </c>
    </row>
    <row r="8" spans="1:13" ht="9" customHeight="1" hidden="1">
      <c r="A8" s="41"/>
      <c r="B8" s="42"/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</row>
    <row r="9" spans="1:15" s="30" customFormat="1" ht="12" customHeight="1">
      <c r="A9" s="70" t="s">
        <v>6</v>
      </c>
      <c r="B9" s="70" t="s">
        <v>43</v>
      </c>
      <c r="C9" s="70"/>
      <c r="D9" s="71"/>
      <c r="E9" s="71"/>
      <c r="F9" s="71"/>
      <c r="G9" s="21"/>
      <c r="H9" s="21"/>
      <c r="I9" s="21"/>
      <c r="J9" s="21"/>
      <c r="K9" s="29"/>
      <c r="L9" s="29"/>
      <c r="M9" s="29"/>
      <c r="O9" s="31"/>
    </row>
    <row r="10" spans="1:15" ht="12" customHeight="1">
      <c r="A10" s="72" t="s">
        <v>7</v>
      </c>
      <c r="B10" s="72" t="s">
        <v>44</v>
      </c>
      <c r="C10" s="72" t="s">
        <v>39</v>
      </c>
      <c r="D10" s="73">
        <v>1</v>
      </c>
      <c r="E10" s="73">
        <v>1179.02</v>
      </c>
      <c r="F10" s="73">
        <v>1179.02</v>
      </c>
      <c r="G10" s="20">
        <f>+SUM(H10:J10)</f>
        <v>1</v>
      </c>
      <c r="H10" s="20">
        <v>1</v>
      </c>
      <c r="I10" s="20"/>
      <c r="J10" s="20"/>
      <c r="K10" s="8">
        <f>+$F10*H10</f>
        <v>1179.02</v>
      </c>
      <c r="L10" s="8">
        <f>+$F10*I10</f>
        <v>0</v>
      </c>
      <c r="M10" s="8">
        <f>+$F10*J10</f>
        <v>0</v>
      </c>
      <c r="O10" s="25">
        <f>+SUM(K10:M10)-F10</f>
        <v>0</v>
      </c>
    </row>
    <row r="11" spans="1:15" ht="12" customHeight="1">
      <c r="A11" s="72" t="s">
        <v>11</v>
      </c>
      <c r="B11" s="72" t="s">
        <v>45</v>
      </c>
      <c r="C11" s="72" t="s">
        <v>34</v>
      </c>
      <c r="D11" s="73">
        <v>2.5</v>
      </c>
      <c r="E11" s="73">
        <v>850</v>
      </c>
      <c r="F11" s="73">
        <v>2125</v>
      </c>
      <c r="G11" s="20">
        <f>+SUM(H11:J11)</f>
        <v>1</v>
      </c>
      <c r="H11" s="20">
        <v>0.4</v>
      </c>
      <c r="I11" s="20">
        <v>0.4</v>
      </c>
      <c r="J11" s="20">
        <v>0.2</v>
      </c>
      <c r="K11" s="8">
        <f aca="true" t="shared" si="0" ref="K11:K69">+$F11*H11</f>
        <v>850</v>
      </c>
      <c r="L11" s="8">
        <f aca="true" t="shared" si="1" ref="L11:L69">+$F11*I11</f>
        <v>850</v>
      </c>
      <c r="M11" s="8">
        <f aca="true" t="shared" si="2" ref="M11:M69">+$F11*J11</f>
        <v>425</v>
      </c>
      <c r="O11" s="25">
        <f>+SUM(K11:M11)-F11</f>
        <v>0</v>
      </c>
    </row>
    <row r="12" spans="1:15" ht="12" customHeight="1">
      <c r="A12" s="72" t="s">
        <v>20</v>
      </c>
      <c r="B12" s="72" t="s">
        <v>46</v>
      </c>
      <c r="C12" s="72" t="s">
        <v>48</v>
      </c>
      <c r="D12" s="73">
        <v>1</v>
      </c>
      <c r="E12" s="73">
        <v>7332.8</v>
      </c>
      <c r="F12" s="73">
        <v>7332.8</v>
      </c>
      <c r="G12" s="20">
        <f>+SUM(H12:J12)</f>
        <v>1</v>
      </c>
      <c r="H12" s="20">
        <v>0.4</v>
      </c>
      <c r="I12" s="20">
        <v>0.4</v>
      </c>
      <c r="J12" s="20">
        <v>0.2</v>
      </c>
      <c r="K12" s="8">
        <f t="shared" si="0"/>
        <v>2933.1200000000003</v>
      </c>
      <c r="L12" s="8">
        <f t="shared" si="1"/>
        <v>2933.1200000000003</v>
      </c>
      <c r="M12" s="8">
        <f t="shared" si="2"/>
        <v>1466.5600000000002</v>
      </c>
      <c r="O12" s="25">
        <f>+SUM(K12:M12)-F12</f>
        <v>0</v>
      </c>
    </row>
    <row r="13" spans="1:15" ht="12" customHeight="1">
      <c r="A13" s="72" t="s">
        <v>21</v>
      </c>
      <c r="B13" s="72" t="s">
        <v>47</v>
      </c>
      <c r="C13" s="72" t="s">
        <v>39</v>
      </c>
      <c r="D13" s="73">
        <v>2</v>
      </c>
      <c r="E13" s="73">
        <v>550</v>
      </c>
      <c r="F13" s="73">
        <v>1100</v>
      </c>
      <c r="G13" s="20">
        <f>+SUM(H13:J13)</f>
        <v>1</v>
      </c>
      <c r="H13" s="20">
        <v>1</v>
      </c>
      <c r="I13" s="20"/>
      <c r="J13" s="20"/>
      <c r="K13" s="8">
        <f t="shared" si="0"/>
        <v>1100</v>
      </c>
      <c r="L13" s="8">
        <f t="shared" si="1"/>
        <v>0</v>
      </c>
      <c r="M13" s="8">
        <f t="shared" si="2"/>
        <v>0</v>
      </c>
      <c r="O13" s="25">
        <f>+SUM(K13:M13)-F13</f>
        <v>0</v>
      </c>
    </row>
    <row r="14" spans="1:15" s="30" customFormat="1" ht="12" customHeight="1">
      <c r="A14" s="72" t="s">
        <v>40</v>
      </c>
      <c r="B14" s="72" t="s">
        <v>49</v>
      </c>
      <c r="C14" s="72" t="s">
        <v>48</v>
      </c>
      <c r="D14" s="73">
        <v>1</v>
      </c>
      <c r="E14" s="73">
        <v>2500</v>
      </c>
      <c r="F14" s="73">
        <v>2500</v>
      </c>
      <c r="G14" s="20">
        <f>+SUM(H14:J14)</f>
        <v>1</v>
      </c>
      <c r="H14" s="20">
        <v>0.5</v>
      </c>
      <c r="I14" s="20"/>
      <c r="J14" s="20">
        <v>0.5</v>
      </c>
      <c r="K14" s="8">
        <f t="shared" si="0"/>
        <v>1250</v>
      </c>
      <c r="L14" s="8">
        <f t="shared" si="1"/>
        <v>0</v>
      </c>
      <c r="M14" s="8">
        <f t="shared" si="2"/>
        <v>1250</v>
      </c>
      <c r="O14" s="25">
        <f>+SUM(K14:M14)-F14</f>
        <v>0</v>
      </c>
    </row>
    <row r="15" spans="1:15" s="30" customFormat="1" ht="12" customHeight="1">
      <c r="A15" s="70" t="s">
        <v>22</v>
      </c>
      <c r="B15" s="70" t="s">
        <v>50</v>
      </c>
      <c r="C15" s="70"/>
      <c r="D15" s="71"/>
      <c r="E15" s="71"/>
      <c r="F15" s="71"/>
      <c r="G15" s="20"/>
      <c r="H15" s="20"/>
      <c r="I15" s="20"/>
      <c r="J15" s="20"/>
      <c r="K15" s="8">
        <f t="shared" si="0"/>
        <v>0</v>
      </c>
      <c r="L15" s="8">
        <f t="shared" si="1"/>
        <v>0</v>
      </c>
      <c r="M15" s="8">
        <f t="shared" si="2"/>
        <v>0</v>
      </c>
      <c r="O15" s="25">
        <f>+SUM(K15:M15)-F15</f>
        <v>0</v>
      </c>
    </row>
    <row r="16" spans="1:15" ht="12" customHeight="1">
      <c r="A16" s="72" t="s">
        <v>23</v>
      </c>
      <c r="B16" s="72" t="s">
        <v>51</v>
      </c>
      <c r="C16" s="72" t="s">
        <v>10</v>
      </c>
      <c r="D16" s="73">
        <v>8281.41</v>
      </c>
      <c r="E16" s="73">
        <v>2.49</v>
      </c>
      <c r="F16" s="73">
        <v>20620.71</v>
      </c>
      <c r="G16" s="20">
        <f>+SUM(H16:J16)</f>
        <v>1</v>
      </c>
      <c r="H16" s="20">
        <v>1</v>
      </c>
      <c r="I16" s="20"/>
      <c r="J16" s="20"/>
      <c r="K16" s="8">
        <f t="shared" si="0"/>
        <v>20620.71</v>
      </c>
      <c r="L16" s="8">
        <f t="shared" si="1"/>
        <v>0</v>
      </c>
      <c r="M16" s="8">
        <f t="shared" si="2"/>
        <v>0</v>
      </c>
      <c r="O16" s="25">
        <f>+SUM(K16:M16)-F16</f>
        <v>0</v>
      </c>
    </row>
    <row r="17" spans="1:15" s="30" customFormat="1" ht="12" customHeight="1">
      <c r="A17" s="72" t="s">
        <v>35</v>
      </c>
      <c r="B17" s="72" t="s">
        <v>125</v>
      </c>
      <c r="C17" s="72" t="s">
        <v>10</v>
      </c>
      <c r="D17" s="73">
        <v>8251.61</v>
      </c>
      <c r="E17" s="73">
        <v>3.47</v>
      </c>
      <c r="F17" s="73">
        <v>28633.09</v>
      </c>
      <c r="G17" s="20">
        <f>+SUM(H17:J17)</f>
        <v>1</v>
      </c>
      <c r="H17" s="20">
        <v>1</v>
      </c>
      <c r="I17" s="20"/>
      <c r="J17" s="20"/>
      <c r="K17" s="8">
        <f t="shared" si="0"/>
        <v>28633.09</v>
      </c>
      <c r="L17" s="8">
        <f t="shared" si="1"/>
        <v>0</v>
      </c>
      <c r="M17" s="8">
        <f t="shared" si="2"/>
        <v>0</v>
      </c>
      <c r="O17" s="45">
        <f>+SUM(K17:M17)-F17</f>
        <v>0</v>
      </c>
    </row>
    <row r="18" spans="1:15" s="30" customFormat="1" ht="12" customHeight="1">
      <c r="A18" s="72" t="s">
        <v>41</v>
      </c>
      <c r="B18" s="72" t="s">
        <v>88</v>
      </c>
      <c r="C18" s="72" t="s">
        <v>10</v>
      </c>
      <c r="D18" s="73">
        <v>28.77</v>
      </c>
      <c r="E18" s="73">
        <v>8.95</v>
      </c>
      <c r="F18" s="73">
        <v>257.49</v>
      </c>
      <c r="G18" s="20">
        <f>+SUM(H18:J18)</f>
        <v>1</v>
      </c>
      <c r="H18" s="20">
        <v>1</v>
      </c>
      <c r="I18" s="20"/>
      <c r="J18" s="20"/>
      <c r="K18" s="8">
        <f t="shared" si="0"/>
        <v>257.49</v>
      </c>
      <c r="L18" s="8">
        <f t="shared" si="1"/>
        <v>0</v>
      </c>
      <c r="M18" s="8">
        <f t="shared" si="2"/>
        <v>0</v>
      </c>
      <c r="O18" s="25">
        <f>+SUM(K18:M18)-F18</f>
        <v>0</v>
      </c>
    </row>
    <row r="19" spans="1:15" ht="12" customHeight="1">
      <c r="A19" s="72" t="s">
        <v>89</v>
      </c>
      <c r="B19" s="72" t="s">
        <v>118</v>
      </c>
      <c r="C19" s="72" t="s">
        <v>12</v>
      </c>
      <c r="D19" s="73">
        <v>221.71</v>
      </c>
      <c r="E19" s="73">
        <v>10.14</v>
      </c>
      <c r="F19" s="73">
        <v>2248.14</v>
      </c>
      <c r="G19" s="20">
        <f>+SUM(H19:J19)</f>
        <v>1</v>
      </c>
      <c r="H19" s="20">
        <v>1</v>
      </c>
      <c r="I19" s="20"/>
      <c r="J19" s="20"/>
      <c r="K19" s="8">
        <f t="shared" si="0"/>
        <v>2248.14</v>
      </c>
      <c r="L19" s="8">
        <f t="shared" si="1"/>
        <v>0</v>
      </c>
      <c r="M19" s="8">
        <f t="shared" si="2"/>
        <v>0</v>
      </c>
      <c r="O19" s="25">
        <f>+SUM(K19:M19)-F19</f>
        <v>0</v>
      </c>
    </row>
    <row r="20" spans="1:15" s="30" customFormat="1" ht="12" customHeight="1">
      <c r="A20" s="70" t="s">
        <v>24</v>
      </c>
      <c r="B20" s="70" t="s">
        <v>8</v>
      </c>
      <c r="C20" s="70"/>
      <c r="D20" s="71"/>
      <c r="E20" s="71"/>
      <c r="F20" s="71"/>
      <c r="G20" s="20"/>
      <c r="H20" s="20"/>
      <c r="I20" s="20"/>
      <c r="J20" s="20"/>
      <c r="K20" s="8">
        <f t="shared" si="0"/>
        <v>0</v>
      </c>
      <c r="L20" s="8">
        <f t="shared" si="1"/>
        <v>0</v>
      </c>
      <c r="M20" s="8">
        <f t="shared" si="2"/>
        <v>0</v>
      </c>
      <c r="O20" s="25">
        <f>+SUM(K20:M20)-F20</f>
        <v>0</v>
      </c>
    </row>
    <row r="21" spans="1:15" s="30" customFormat="1" ht="12" customHeight="1">
      <c r="A21" s="72" t="s">
        <v>25</v>
      </c>
      <c r="B21" s="72" t="s">
        <v>52</v>
      </c>
      <c r="C21" s="72" t="s">
        <v>9</v>
      </c>
      <c r="D21" s="73">
        <v>3711.62</v>
      </c>
      <c r="E21" s="73">
        <v>6.24</v>
      </c>
      <c r="F21" s="73">
        <v>23160.51</v>
      </c>
      <c r="G21" s="20">
        <f>+SUM(H21:J21)</f>
        <v>1</v>
      </c>
      <c r="H21" s="20">
        <v>1</v>
      </c>
      <c r="I21" s="20"/>
      <c r="J21" s="20"/>
      <c r="K21" s="8">
        <f t="shared" si="0"/>
        <v>23160.51</v>
      </c>
      <c r="L21" s="8">
        <f t="shared" si="1"/>
        <v>0</v>
      </c>
      <c r="M21" s="8">
        <f t="shared" si="2"/>
        <v>0</v>
      </c>
      <c r="O21" s="25">
        <f>+SUM(K21:M21)-F21</f>
        <v>0</v>
      </c>
    </row>
    <row r="22" spans="1:15" s="30" customFormat="1" ht="12" customHeight="1">
      <c r="A22" s="72" t="s">
        <v>26</v>
      </c>
      <c r="B22" s="72" t="s">
        <v>90</v>
      </c>
      <c r="C22" s="72" t="s">
        <v>9</v>
      </c>
      <c r="D22" s="73">
        <v>4969.34</v>
      </c>
      <c r="E22" s="73">
        <v>15.08</v>
      </c>
      <c r="F22" s="73">
        <v>74937.65</v>
      </c>
      <c r="G22" s="20">
        <f>+SUM(H22:J22)</f>
        <v>1</v>
      </c>
      <c r="H22" s="20">
        <v>1</v>
      </c>
      <c r="I22" s="20"/>
      <c r="J22" s="20"/>
      <c r="K22" s="8">
        <f t="shared" si="0"/>
        <v>74937.65</v>
      </c>
      <c r="L22" s="8">
        <f t="shared" si="1"/>
        <v>0</v>
      </c>
      <c r="M22" s="8">
        <f t="shared" si="2"/>
        <v>0</v>
      </c>
      <c r="O22" s="25">
        <f>+SUM(K22:M22)-F22</f>
        <v>0</v>
      </c>
    </row>
    <row r="23" spans="1:15" s="30" customFormat="1" ht="12" customHeight="1">
      <c r="A23" s="72" t="s">
        <v>53</v>
      </c>
      <c r="B23" s="72" t="s">
        <v>54</v>
      </c>
      <c r="C23" s="72" t="s">
        <v>10</v>
      </c>
      <c r="D23" s="73">
        <v>8248.05</v>
      </c>
      <c r="E23" s="73">
        <v>3.77</v>
      </c>
      <c r="F23" s="73">
        <v>31095.15</v>
      </c>
      <c r="G23" s="20">
        <f>+SUM(H23:J23)</f>
        <v>1</v>
      </c>
      <c r="H23" s="20">
        <v>1</v>
      </c>
      <c r="I23" s="20"/>
      <c r="J23" s="20"/>
      <c r="K23" s="8">
        <f t="shared" si="0"/>
        <v>31095.15</v>
      </c>
      <c r="L23" s="8">
        <f t="shared" si="1"/>
        <v>0</v>
      </c>
      <c r="M23" s="8">
        <f t="shared" si="2"/>
        <v>0</v>
      </c>
      <c r="O23" s="25">
        <f>+SUM(K23:M23)-F23</f>
        <v>0</v>
      </c>
    </row>
    <row r="24" spans="1:15" s="30" customFormat="1" ht="12" customHeight="1">
      <c r="A24" s="72" t="s">
        <v>55</v>
      </c>
      <c r="B24" s="72" t="s">
        <v>126</v>
      </c>
      <c r="C24" s="72" t="s">
        <v>10</v>
      </c>
      <c r="D24" s="73">
        <v>8248.05</v>
      </c>
      <c r="E24" s="73">
        <v>11.8</v>
      </c>
      <c r="F24" s="73">
        <v>97326.99</v>
      </c>
      <c r="G24" s="20">
        <f>+SUM(H24:J24)</f>
        <v>1</v>
      </c>
      <c r="H24" s="20">
        <v>0.5</v>
      </c>
      <c r="I24" s="20">
        <v>0.5</v>
      </c>
      <c r="J24" s="20"/>
      <c r="K24" s="8">
        <f t="shared" si="0"/>
        <v>48663.495</v>
      </c>
      <c r="L24" s="8">
        <f t="shared" si="1"/>
        <v>48663.495</v>
      </c>
      <c r="M24" s="8">
        <f t="shared" si="2"/>
        <v>0</v>
      </c>
      <c r="O24" s="45">
        <f>+SUM(K24:M24)-F24</f>
        <v>0</v>
      </c>
    </row>
    <row r="25" spans="1:15" s="30" customFormat="1" ht="12" customHeight="1">
      <c r="A25" s="72" t="s">
        <v>56</v>
      </c>
      <c r="B25" s="72" t="s">
        <v>122</v>
      </c>
      <c r="C25" s="72" t="s">
        <v>10</v>
      </c>
      <c r="D25" s="73">
        <v>8248.05</v>
      </c>
      <c r="E25" s="73">
        <v>22.53</v>
      </c>
      <c r="F25" s="73">
        <v>185828.57</v>
      </c>
      <c r="G25" s="20">
        <f>+SUM(H25:J25)</f>
        <v>1</v>
      </c>
      <c r="H25" s="20">
        <v>0.5</v>
      </c>
      <c r="I25" s="20">
        <v>0.5</v>
      </c>
      <c r="J25" s="20"/>
      <c r="K25" s="8">
        <f t="shared" si="0"/>
        <v>92914.285</v>
      </c>
      <c r="L25" s="8">
        <f t="shared" si="1"/>
        <v>92914.285</v>
      </c>
      <c r="M25" s="8">
        <f t="shared" si="2"/>
        <v>0</v>
      </c>
      <c r="O25" s="45">
        <f>+SUM(K25:M25)-F25</f>
        <v>0</v>
      </c>
    </row>
    <row r="26" spans="1:15" ht="12" customHeight="1">
      <c r="A26" s="70" t="s">
        <v>27</v>
      </c>
      <c r="B26" s="70" t="s">
        <v>57</v>
      </c>
      <c r="C26" s="70"/>
      <c r="D26" s="71"/>
      <c r="E26" s="71"/>
      <c r="F26" s="71"/>
      <c r="G26" s="20"/>
      <c r="H26" s="20"/>
      <c r="I26" s="20"/>
      <c r="J26" s="20"/>
      <c r="K26" s="8">
        <f t="shared" si="0"/>
        <v>0</v>
      </c>
      <c r="L26" s="8">
        <f t="shared" si="1"/>
        <v>0</v>
      </c>
      <c r="M26" s="8">
        <f t="shared" si="2"/>
        <v>0</v>
      </c>
      <c r="O26" s="25">
        <f>+SUM(K26:M26)-F26</f>
        <v>0</v>
      </c>
    </row>
    <row r="27" spans="1:15" ht="12" customHeight="1">
      <c r="A27" s="74" t="s">
        <v>28</v>
      </c>
      <c r="B27" s="74" t="s">
        <v>58</v>
      </c>
      <c r="C27" s="74"/>
      <c r="D27" s="75"/>
      <c r="E27" s="75"/>
      <c r="F27" s="75"/>
      <c r="G27" s="20"/>
      <c r="H27" s="20"/>
      <c r="I27" s="20"/>
      <c r="J27" s="20"/>
      <c r="K27" s="8">
        <f t="shared" si="0"/>
        <v>0</v>
      </c>
      <c r="L27" s="8">
        <f t="shared" si="1"/>
        <v>0</v>
      </c>
      <c r="M27" s="8">
        <f t="shared" si="2"/>
        <v>0</v>
      </c>
      <c r="O27" s="25">
        <f>+SUM(K27:M27)-F27</f>
        <v>0</v>
      </c>
    </row>
    <row r="28" spans="1:15" s="30" customFormat="1" ht="12" customHeight="1">
      <c r="A28" s="72" t="s">
        <v>59</v>
      </c>
      <c r="B28" s="72" t="s">
        <v>127</v>
      </c>
      <c r="C28" s="72" t="s">
        <v>10</v>
      </c>
      <c r="D28" s="73">
        <v>8248.05</v>
      </c>
      <c r="E28" s="73">
        <v>81.54</v>
      </c>
      <c r="F28" s="73">
        <v>672546</v>
      </c>
      <c r="G28" s="20">
        <f>+SUM(H28:J28)</f>
        <v>1</v>
      </c>
      <c r="H28" s="20"/>
      <c r="I28" s="20">
        <v>0.8</v>
      </c>
      <c r="J28" s="20">
        <v>0.2</v>
      </c>
      <c r="K28" s="8">
        <f t="shared" si="0"/>
        <v>0</v>
      </c>
      <c r="L28" s="8">
        <f t="shared" si="1"/>
        <v>538036.8</v>
      </c>
      <c r="M28" s="8">
        <f t="shared" si="2"/>
        <v>134509.2</v>
      </c>
      <c r="O28" s="45">
        <f>+SUM(K28:M28)-F28</f>
        <v>0</v>
      </c>
    </row>
    <row r="29" spans="1:15" ht="12" customHeight="1">
      <c r="A29" s="72" t="s">
        <v>60</v>
      </c>
      <c r="B29" s="72" t="s">
        <v>128</v>
      </c>
      <c r="C29" s="72" t="s">
        <v>10</v>
      </c>
      <c r="D29" s="73">
        <v>166.02</v>
      </c>
      <c r="E29" s="73">
        <v>36.64</v>
      </c>
      <c r="F29" s="73">
        <v>6082.97</v>
      </c>
      <c r="G29" s="20">
        <f>+SUM(H29:J29)</f>
        <v>1</v>
      </c>
      <c r="H29" s="20"/>
      <c r="I29" s="20">
        <v>0.8</v>
      </c>
      <c r="J29" s="20">
        <v>0.2</v>
      </c>
      <c r="K29" s="8">
        <f t="shared" si="0"/>
        <v>0</v>
      </c>
      <c r="L29" s="8">
        <f t="shared" si="1"/>
        <v>4866.376</v>
      </c>
      <c r="M29" s="8">
        <f t="shared" si="2"/>
        <v>1216.594</v>
      </c>
      <c r="O29" s="25">
        <f>+SUM(K29:M29)-F29</f>
        <v>0</v>
      </c>
    </row>
    <row r="30" spans="1:15" s="30" customFormat="1" ht="12" customHeight="1">
      <c r="A30" s="72" t="s">
        <v>61</v>
      </c>
      <c r="B30" s="72" t="s">
        <v>129</v>
      </c>
      <c r="C30" s="72" t="s">
        <v>10</v>
      </c>
      <c r="D30" s="73">
        <v>8248.05</v>
      </c>
      <c r="E30" s="73">
        <v>3.75</v>
      </c>
      <c r="F30" s="73">
        <v>30930.19</v>
      </c>
      <c r="G30" s="20">
        <f>+SUM(H30:J30)</f>
        <v>1</v>
      </c>
      <c r="H30" s="20"/>
      <c r="I30" s="20">
        <v>0.8</v>
      </c>
      <c r="J30" s="20">
        <v>0.2</v>
      </c>
      <c r="K30" s="8">
        <f t="shared" si="0"/>
        <v>0</v>
      </c>
      <c r="L30" s="8">
        <f t="shared" si="1"/>
        <v>24744.152000000002</v>
      </c>
      <c r="M30" s="8">
        <f t="shared" si="2"/>
        <v>6186.0380000000005</v>
      </c>
      <c r="O30" s="25">
        <f>+SUM(K30:M30)-F30</f>
        <v>0</v>
      </c>
    </row>
    <row r="31" spans="1:15" s="30" customFormat="1" ht="12" customHeight="1">
      <c r="A31" s="72" t="s">
        <v>62</v>
      </c>
      <c r="B31" s="72" t="s">
        <v>130</v>
      </c>
      <c r="C31" s="72" t="s">
        <v>10</v>
      </c>
      <c r="D31" s="73">
        <v>8248.05</v>
      </c>
      <c r="E31" s="73">
        <v>2.89</v>
      </c>
      <c r="F31" s="73">
        <v>23836.86</v>
      </c>
      <c r="G31" s="20">
        <f>+SUM(H31:J31)</f>
        <v>1</v>
      </c>
      <c r="H31" s="20"/>
      <c r="I31" s="20">
        <v>0.8</v>
      </c>
      <c r="J31" s="20">
        <v>0.2</v>
      </c>
      <c r="K31" s="8">
        <f t="shared" si="0"/>
        <v>0</v>
      </c>
      <c r="L31" s="8">
        <f t="shared" si="1"/>
        <v>19069.488</v>
      </c>
      <c r="M31" s="8">
        <f t="shared" si="2"/>
        <v>4767.372</v>
      </c>
      <c r="O31" s="25"/>
    </row>
    <row r="32" spans="1:15" ht="12" customHeight="1">
      <c r="A32" s="72" t="s">
        <v>63</v>
      </c>
      <c r="B32" s="72" t="s">
        <v>131</v>
      </c>
      <c r="C32" s="72" t="s">
        <v>12</v>
      </c>
      <c r="D32" s="73">
        <v>9419.81</v>
      </c>
      <c r="E32" s="73">
        <v>2.49</v>
      </c>
      <c r="F32" s="73">
        <v>23455.33</v>
      </c>
      <c r="G32" s="20">
        <f>+SUM(H32:J32)</f>
        <v>1</v>
      </c>
      <c r="H32" s="20"/>
      <c r="I32" s="20">
        <v>0.8</v>
      </c>
      <c r="J32" s="20">
        <v>0.2</v>
      </c>
      <c r="K32" s="8">
        <f t="shared" si="0"/>
        <v>0</v>
      </c>
      <c r="L32" s="8">
        <f t="shared" si="1"/>
        <v>18764.264000000003</v>
      </c>
      <c r="M32" s="8">
        <f t="shared" si="2"/>
        <v>4691.066000000001</v>
      </c>
      <c r="O32" s="25">
        <f>+SUM(K32:M32)-F32</f>
        <v>0</v>
      </c>
    </row>
    <row r="33" spans="1:15" s="30" customFormat="1" ht="12" customHeight="1">
      <c r="A33" s="72" t="s">
        <v>64</v>
      </c>
      <c r="B33" s="72" t="s">
        <v>67</v>
      </c>
      <c r="C33" s="72" t="s">
        <v>10</v>
      </c>
      <c r="D33" s="73">
        <v>3335.5</v>
      </c>
      <c r="E33" s="73">
        <v>3.69</v>
      </c>
      <c r="F33" s="73">
        <v>12308</v>
      </c>
      <c r="G33" s="20">
        <f>+SUM(H33:J33)</f>
        <v>1</v>
      </c>
      <c r="H33" s="20"/>
      <c r="I33" s="20">
        <v>0.8</v>
      </c>
      <c r="J33" s="20">
        <v>0.2</v>
      </c>
      <c r="K33" s="8">
        <f t="shared" si="0"/>
        <v>0</v>
      </c>
      <c r="L33" s="8">
        <f t="shared" si="1"/>
        <v>9846.400000000001</v>
      </c>
      <c r="M33" s="8">
        <f t="shared" si="2"/>
        <v>2461.6000000000004</v>
      </c>
      <c r="O33" s="25">
        <f>+SUM(K33:M33)-F33</f>
        <v>0</v>
      </c>
    </row>
    <row r="34" spans="1:15" s="30" customFormat="1" ht="12" customHeight="1">
      <c r="A34" s="72" t="s">
        <v>65</v>
      </c>
      <c r="B34" s="72" t="s">
        <v>132</v>
      </c>
      <c r="C34" s="72" t="s">
        <v>12</v>
      </c>
      <c r="D34" s="73">
        <v>1264.17</v>
      </c>
      <c r="E34" s="73">
        <v>8.3</v>
      </c>
      <c r="F34" s="73">
        <v>10492.61</v>
      </c>
      <c r="G34" s="20">
        <f>+SUM(H34:J34)</f>
        <v>1</v>
      </c>
      <c r="H34" s="20"/>
      <c r="I34" s="20">
        <v>0.8</v>
      </c>
      <c r="J34" s="20">
        <v>0.2</v>
      </c>
      <c r="K34" s="8">
        <f t="shared" si="0"/>
        <v>0</v>
      </c>
      <c r="L34" s="8">
        <f t="shared" si="1"/>
        <v>8394.088000000002</v>
      </c>
      <c r="M34" s="8">
        <f t="shared" si="2"/>
        <v>2098.5220000000004</v>
      </c>
      <c r="O34" s="25">
        <f>+SUM(K34:M34)-F34</f>
        <v>0</v>
      </c>
    </row>
    <row r="35" spans="1:15" s="30" customFormat="1" ht="12" customHeight="1">
      <c r="A35" s="72" t="s">
        <v>66</v>
      </c>
      <c r="B35" s="72" t="s">
        <v>133</v>
      </c>
      <c r="C35" s="72" t="s">
        <v>12</v>
      </c>
      <c r="D35" s="73">
        <v>54.5</v>
      </c>
      <c r="E35" s="73">
        <v>8.46</v>
      </c>
      <c r="F35" s="73">
        <v>461.07</v>
      </c>
      <c r="G35" s="20">
        <f>+SUM(H35:J35)</f>
        <v>1</v>
      </c>
      <c r="H35" s="20"/>
      <c r="I35" s="20">
        <v>0.8</v>
      </c>
      <c r="J35" s="20">
        <v>0.2</v>
      </c>
      <c r="K35" s="8">
        <f t="shared" si="0"/>
        <v>0</v>
      </c>
      <c r="L35" s="8">
        <f t="shared" si="1"/>
        <v>368.856</v>
      </c>
      <c r="M35" s="8">
        <f t="shared" si="2"/>
        <v>92.214</v>
      </c>
      <c r="O35" s="25">
        <f>+SUM(K35:M35)-F35</f>
        <v>0</v>
      </c>
    </row>
    <row r="36" spans="1:15" s="30" customFormat="1" ht="12" customHeight="1">
      <c r="A36" s="70" t="s">
        <v>29</v>
      </c>
      <c r="B36" s="70" t="s">
        <v>92</v>
      </c>
      <c r="C36" s="70"/>
      <c r="D36" s="71"/>
      <c r="E36" s="71"/>
      <c r="F36" s="71"/>
      <c r="G36" s="20"/>
      <c r="H36" s="20"/>
      <c r="I36" s="20"/>
      <c r="J36" s="20"/>
      <c r="K36" s="8">
        <f t="shared" si="0"/>
        <v>0</v>
      </c>
      <c r="L36" s="8">
        <f t="shared" si="1"/>
        <v>0</v>
      </c>
      <c r="M36" s="8">
        <f t="shared" si="2"/>
        <v>0</v>
      </c>
      <c r="O36" s="25">
        <f>+SUM(K36:M36)-F36</f>
        <v>0</v>
      </c>
    </row>
    <row r="37" spans="1:15" s="30" customFormat="1" ht="12" customHeight="1">
      <c r="A37" s="74" t="s">
        <v>30</v>
      </c>
      <c r="B37" s="74" t="s">
        <v>119</v>
      </c>
      <c r="C37" s="74"/>
      <c r="D37" s="75"/>
      <c r="E37" s="75"/>
      <c r="F37" s="75"/>
      <c r="G37" s="20"/>
      <c r="H37" s="20"/>
      <c r="I37" s="20"/>
      <c r="J37" s="20"/>
      <c r="K37" s="8">
        <f t="shared" si="0"/>
        <v>0</v>
      </c>
      <c r="L37" s="8">
        <f t="shared" si="1"/>
        <v>0</v>
      </c>
      <c r="M37" s="8">
        <f t="shared" si="2"/>
        <v>0</v>
      </c>
      <c r="O37" s="25">
        <f>+SUM(K37:M37)-F37</f>
        <v>0</v>
      </c>
    </row>
    <row r="38" spans="1:15" s="30" customFormat="1" ht="12" customHeight="1">
      <c r="A38" s="72" t="s">
        <v>93</v>
      </c>
      <c r="B38" s="72" t="s">
        <v>94</v>
      </c>
      <c r="C38" s="72" t="s">
        <v>9</v>
      </c>
      <c r="D38" s="73">
        <v>6.67</v>
      </c>
      <c r="E38" s="73">
        <v>39.33</v>
      </c>
      <c r="F38" s="73">
        <v>262.33</v>
      </c>
      <c r="G38" s="20">
        <f>+SUM(H38:J38)</f>
        <v>1</v>
      </c>
      <c r="H38" s="20"/>
      <c r="I38" s="20">
        <v>1</v>
      </c>
      <c r="J38" s="20"/>
      <c r="K38" s="8">
        <f t="shared" si="0"/>
        <v>0</v>
      </c>
      <c r="L38" s="8">
        <f t="shared" si="1"/>
        <v>262.33</v>
      </c>
      <c r="M38" s="8">
        <f t="shared" si="2"/>
        <v>0</v>
      </c>
      <c r="O38" s="25">
        <f>+SUM(K38:M38)-F38</f>
        <v>0</v>
      </c>
    </row>
    <row r="39" spans="1:15" s="30" customFormat="1" ht="12" customHeight="1">
      <c r="A39" s="72" t="s">
        <v>95</v>
      </c>
      <c r="B39" s="72" t="s">
        <v>91</v>
      </c>
      <c r="C39" s="72" t="s">
        <v>9</v>
      </c>
      <c r="D39" s="73">
        <v>8.01</v>
      </c>
      <c r="E39" s="73">
        <v>15.08</v>
      </c>
      <c r="F39" s="73">
        <v>120.79</v>
      </c>
      <c r="G39" s="20">
        <f>+SUM(H39:J39)</f>
        <v>1</v>
      </c>
      <c r="H39" s="20"/>
      <c r="I39" s="20">
        <v>1</v>
      </c>
      <c r="J39" s="20"/>
      <c r="K39" s="8">
        <f t="shared" si="0"/>
        <v>0</v>
      </c>
      <c r="L39" s="8">
        <f t="shared" si="1"/>
        <v>120.79</v>
      </c>
      <c r="M39" s="8">
        <f t="shared" si="2"/>
        <v>0</v>
      </c>
      <c r="O39" s="25">
        <f>+SUM(K39:M39)-F39</f>
        <v>0</v>
      </c>
    </row>
    <row r="40" spans="1:15" s="30" customFormat="1" ht="12" customHeight="1">
      <c r="A40" s="72" t="s">
        <v>96</v>
      </c>
      <c r="B40" s="72" t="s">
        <v>97</v>
      </c>
      <c r="C40" s="72" t="s">
        <v>9</v>
      </c>
      <c r="D40" s="73">
        <v>16.68</v>
      </c>
      <c r="E40" s="73">
        <v>424.31</v>
      </c>
      <c r="F40" s="73">
        <v>7077.49</v>
      </c>
      <c r="G40" s="20">
        <f>+SUM(H40:J40)</f>
        <v>1</v>
      </c>
      <c r="H40" s="20"/>
      <c r="I40" s="20">
        <v>1</v>
      </c>
      <c r="J40" s="20"/>
      <c r="K40" s="8">
        <f t="shared" si="0"/>
        <v>0</v>
      </c>
      <c r="L40" s="8">
        <f t="shared" si="1"/>
        <v>7077.49</v>
      </c>
      <c r="M40" s="8">
        <f t="shared" si="2"/>
        <v>0</v>
      </c>
      <c r="O40" s="25">
        <f>+SUM(K40:M40)-F40</f>
        <v>0</v>
      </c>
    </row>
    <row r="41" spans="1:15" s="30" customFormat="1" ht="12" customHeight="1">
      <c r="A41" s="72" t="s">
        <v>98</v>
      </c>
      <c r="B41" s="72" t="s">
        <v>99</v>
      </c>
      <c r="C41" s="72" t="s">
        <v>10</v>
      </c>
      <c r="D41" s="73">
        <v>129.01</v>
      </c>
      <c r="E41" s="73">
        <v>43.8</v>
      </c>
      <c r="F41" s="73">
        <v>5650.64</v>
      </c>
      <c r="G41" s="20">
        <f>+SUM(H41:J41)</f>
        <v>1</v>
      </c>
      <c r="H41" s="20"/>
      <c r="I41" s="20">
        <v>1</v>
      </c>
      <c r="J41" s="20"/>
      <c r="K41" s="8">
        <f t="shared" si="0"/>
        <v>0</v>
      </c>
      <c r="L41" s="8">
        <f t="shared" si="1"/>
        <v>5650.64</v>
      </c>
      <c r="M41" s="8">
        <f t="shared" si="2"/>
        <v>0</v>
      </c>
      <c r="O41" s="25">
        <f>+SUM(K41:M41)-F41</f>
        <v>0</v>
      </c>
    </row>
    <row r="42" spans="1:15" s="30" customFormat="1" ht="12" customHeight="1">
      <c r="A42" s="72" t="s">
        <v>100</v>
      </c>
      <c r="B42" s="72" t="s">
        <v>101</v>
      </c>
      <c r="C42" s="72" t="s">
        <v>68</v>
      </c>
      <c r="D42" s="73">
        <v>624.34</v>
      </c>
      <c r="E42" s="73">
        <v>4.44</v>
      </c>
      <c r="F42" s="73">
        <v>2772.07</v>
      </c>
      <c r="G42" s="20">
        <f>+SUM(H42:J42)</f>
        <v>1</v>
      </c>
      <c r="H42" s="20"/>
      <c r="I42" s="20">
        <v>1</v>
      </c>
      <c r="J42" s="20"/>
      <c r="K42" s="8">
        <f t="shared" si="0"/>
        <v>0</v>
      </c>
      <c r="L42" s="8">
        <f t="shared" si="1"/>
        <v>2772.07</v>
      </c>
      <c r="M42" s="8">
        <f t="shared" si="2"/>
        <v>0</v>
      </c>
      <c r="O42" s="25">
        <f>+SUM(K42:M42)-F42</f>
        <v>0</v>
      </c>
    </row>
    <row r="43" spans="1:15" s="30" customFormat="1" ht="12" customHeight="1">
      <c r="A43" s="72" t="s">
        <v>102</v>
      </c>
      <c r="B43" s="72" t="s">
        <v>67</v>
      </c>
      <c r="C43" s="72" t="s">
        <v>10</v>
      </c>
      <c r="D43" s="73">
        <v>88.97</v>
      </c>
      <c r="E43" s="73">
        <v>3.69</v>
      </c>
      <c r="F43" s="73">
        <v>328.3</v>
      </c>
      <c r="G43" s="20">
        <f>+SUM(H43:J43)</f>
        <v>1</v>
      </c>
      <c r="H43" s="20"/>
      <c r="I43" s="20">
        <v>1</v>
      </c>
      <c r="J43" s="20"/>
      <c r="K43" s="8">
        <f t="shared" si="0"/>
        <v>0</v>
      </c>
      <c r="L43" s="8">
        <f t="shared" si="1"/>
        <v>328.3</v>
      </c>
      <c r="M43" s="8">
        <f t="shared" si="2"/>
        <v>0</v>
      </c>
      <c r="O43" s="25">
        <f>+SUM(K43:M43)-F43</f>
        <v>0</v>
      </c>
    </row>
    <row r="44" spans="1:15" s="30" customFormat="1" ht="12" customHeight="1">
      <c r="A44" s="72" t="s">
        <v>103</v>
      </c>
      <c r="B44" s="72" t="s">
        <v>104</v>
      </c>
      <c r="C44" s="72" t="s">
        <v>12</v>
      </c>
      <c r="D44" s="73">
        <v>30.8</v>
      </c>
      <c r="E44" s="73">
        <v>3.86</v>
      </c>
      <c r="F44" s="73">
        <v>118.89</v>
      </c>
      <c r="G44" s="20">
        <f>+SUM(H44:J44)</f>
        <v>1</v>
      </c>
      <c r="H44" s="20"/>
      <c r="I44" s="20">
        <v>1</v>
      </c>
      <c r="J44" s="20"/>
      <c r="K44" s="8">
        <f t="shared" si="0"/>
        <v>0</v>
      </c>
      <c r="L44" s="8">
        <f t="shared" si="1"/>
        <v>118.89</v>
      </c>
      <c r="M44" s="8">
        <f t="shared" si="2"/>
        <v>0</v>
      </c>
      <c r="O44" s="25">
        <f>+SUM(K44:M44)-F44</f>
        <v>0</v>
      </c>
    </row>
    <row r="45" spans="1:15" s="30" customFormat="1" ht="12" customHeight="1">
      <c r="A45" s="70" t="s">
        <v>31</v>
      </c>
      <c r="B45" s="70" t="s">
        <v>69</v>
      </c>
      <c r="C45" s="70"/>
      <c r="D45" s="71"/>
      <c r="E45" s="71"/>
      <c r="F45" s="71"/>
      <c r="G45" s="20"/>
      <c r="H45" s="20"/>
      <c r="I45" s="20"/>
      <c r="J45" s="20"/>
      <c r="K45" s="8">
        <f t="shared" si="0"/>
        <v>0</v>
      </c>
      <c r="L45" s="8">
        <f t="shared" si="1"/>
        <v>0</v>
      </c>
      <c r="M45" s="8">
        <f t="shared" si="2"/>
        <v>0</v>
      </c>
      <c r="O45" s="25">
        <f>+SUM(K45:M45)-F45</f>
        <v>0</v>
      </c>
    </row>
    <row r="46" spans="1:15" s="30" customFormat="1" ht="12" customHeight="1">
      <c r="A46" s="74" t="s">
        <v>32</v>
      </c>
      <c r="B46" s="74" t="s">
        <v>105</v>
      </c>
      <c r="C46" s="74"/>
      <c r="D46" s="75"/>
      <c r="E46" s="75"/>
      <c r="F46" s="75"/>
      <c r="G46" s="20"/>
      <c r="H46" s="20"/>
      <c r="I46" s="20"/>
      <c r="J46" s="20"/>
      <c r="K46" s="8">
        <f t="shared" si="0"/>
        <v>0</v>
      </c>
      <c r="L46" s="8">
        <f t="shared" si="1"/>
        <v>0</v>
      </c>
      <c r="M46" s="8">
        <f t="shared" si="2"/>
        <v>0</v>
      </c>
      <c r="O46" s="25">
        <f>+SUM(K46:M46)-F46</f>
        <v>0</v>
      </c>
    </row>
    <row r="47" spans="1:15" s="30" customFormat="1" ht="12" customHeight="1">
      <c r="A47" s="72" t="s">
        <v>106</v>
      </c>
      <c r="B47" s="72" t="s">
        <v>94</v>
      </c>
      <c r="C47" s="72" t="s">
        <v>9</v>
      </c>
      <c r="D47" s="73">
        <v>4.38</v>
      </c>
      <c r="E47" s="73">
        <v>39.33</v>
      </c>
      <c r="F47" s="73">
        <v>172.27</v>
      </c>
      <c r="G47" s="20">
        <f>+SUM(H47:J47)</f>
        <v>1</v>
      </c>
      <c r="H47" s="20"/>
      <c r="I47" s="20">
        <v>1</v>
      </c>
      <c r="J47" s="20"/>
      <c r="K47" s="8">
        <f t="shared" si="0"/>
        <v>0</v>
      </c>
      <c r="L47" s="8">
        <f t="shared" si="1"/>
        <v>172.27</v>
      </c>
      <c r="M47" s="8">
        <f t="shared" si="2"/>
        <v>0</v>
      </c>
      <c r="O47" s="25">
        <f>+SUM(K47:M47)-F47</f>
        <v>0</v>
      </c>
    </row>
    <row r="48" spans="1:15" s="30" customFormat="1" ht="12" customHeight="1">
      <c r="A48" s="72" t="s">
        <v>107</v>
      </c>
      <c r="B48" s="72" t="s">
        <v>108</v>
      </c>
      <c r="C48" s="72" t="s">
        <v>10</v>
      </c>
      <c r="D48" s="73">
        <v>35.01</v>
      </c>
      <c r="E48" s="73">
        <v>5.15</v>
      </c>
      <c r="F48" s="73">
        <v>180.3</v>
      </c>
      <c r="G48" s="20">
        <f>+SUM(H48:J48)</f>
        <v>1</v>
      </c>
      <c r="H48" s="20"/>
      <c r="I48" s="20">
        <v>1</v>
      </c>
      <c r="J48" s="20"/>
      <c r="K48" s="8">
        <f t="shared" si="0"/>
        <v>0</v>
      </c>
      <c r="L48" s="8">
        <f t="shared" si="1"/>
        <v>180.3</v>
      </c>
      <c r="M48" s="8">
        <f t="shared" si="2"/>
        <v>0</v>
      </c>
      <c r="O48" s="25">
        <f>+SUM(K48:M48)-F48</f>
        <v>0</v>
      </c>
    </row>
    <row r="49" spans="1:15" s="30" customFormat="1" ht="12" customHeight="1">
      <c r="A49" s="72" t="s">
        <v>109</v>
      </c>
      <c r="B49" s="72" t="s">
        <v>120</v>
      </c>
      <c r="C49" s="72" t="s">
        <v>10</v>
      </c>
      <c r="D49" s="73">
        <v>35.01</v>
      </c>
      <c r="E49" s="73">
        <v>9.3</v>
      </c>
      <c r="F49" s="73">
        <v>325.59</v>
      </c>
      <c r="G49" s="20">
        <f>+SUM(H49:J49)</f>
        <v>1</v>
      </c>
      <c r="H49" s="20"/>
      <c r="I49" s="20">
        <v>1</v>
      </c>
      <c r="J49" s="20"/>
      <c r="K49" s="8">
        <f t="shared" si="0"/>
        <v>0</v>
      </c>
      <c r="L49" s="8">
        <f t="shared" si="1"/>
        <v>325.59</v>
      </c>
      <c r="M49" s="8">
        <f t="shared" si="2"/>
        <v>0</v>
      </c>
      <c r="O49" s="25">
        <f>+SUM(K49:M49)-F49</f>
        <v>0</v>
      </c>
    </row>
    <row r="50" spans="1:15" s="30" customFormat="1" ht="12" customHeight="1">
      <c r="A50" s="72" t="s">
        <v>110</v>
      </c>
      <c r="B50" s="72" t="s">
        <v>91</v>
      </c>
      <c r="C50" s="72" t="s">
        <v>9</v>
      </c>
      <c r="D50" s="73">
        <v>5.26</v>
      </c>
      <c r="E50" s="73">
        <v>15.08</v>
      </c>
      <c r="F50" s="73">
        <v>79.32</v>
      </c>
      <c r="G50" s="20">
        <f>+SUM(H50:J50)</f>
        <v>1</v>
      </c>
      <c r="H50" s="20"/>
      <c r="I50" s="20">
        <v>1</v>
      </c>
      <c r="J50" s="20"/>
      <c r="K50" s="8">
        <f t="shared" si="0"/>
        <v>0</v>
      </c>
      <c r="L50" s="8">
        <f t="shared" si="1"/>
        <v>79.32</v>
      </c>
      <c r="M50" s="8">
        <f t="shared" si="2"/>
        <v>0</v>
      </c>
      <c r="O50" s="25">
        <f>+SUM(K50:M50)-F50</f>
        <v>0</v>
      </c>
    </row>
    <row r="51" spans="1:15" s="30" customFormat="1" ht="12" customHeight="1">
      <c r="A51" s="72" t="s">
        <v>111</v>
      </c>
      <c r="B51" s="72" t="s">
        <v>113</v>
      </c>
      <c r="C51" s="72" t="s">
        <v>10</v>
      </c>
      <c r="D51" s="73">
        <v>35.01</v>
      </c>
      <c r="E51" s="73">
        <v>43.72</v>
      </c>
      <c r="F51" s="73">
        <v>1530.64</v>
      </c>
      <c r="G51" s="20">
        <f>+SUM(H51:J51)</f>
        <v>1</v>
      </c>
      <c r="H51" s="20"/>
      <c r="I51" s="20">
        <v>1</v>
      </c>
      <c r="J51" s="20"/>
      <c r="K51" s="8">
        <f t="shared" si="0"/>
        <v>0</v>
      </c>
      <c r="L51" s="8">
        <f t="shared" si="1"/>
        <v>1530.64</v>
      </c>
      <c r="M51" s="8">
        <f t="shared" si="2"/>
        <v>0</v>
      </c>
      <c r="O51" s="25">
        <f>+SUM(K51:M51)-F51</f>
        <v>0</v>
      </c>
    </row>
    <row r="52" spans="1:15" s="30" customFormat="1" ht="12" customHeight="1">
      <c r="A52" s="72" t="s">
        <v>112</v>
      </c>
      <c r="B52" s="72" t="s">
        <v>134</v>
      </c>
      <c r="C52" s="72" t="s">
        <v>9</v>
      </c>
      <c r="D52" s="73">
        <v>1.06</v>
      </c>
      <c r="E52" s="73">
        <v>424.31</v>
      </c>
      <c r="F52" s="73">
        <v>449.77</v>
      </c>
      <c r="G52" s="20">
        <f>+SUM(H52:J52)</f>
        <v>1</v>
      </c>
      <c r="H52" s="20"/>
      <c r="I52" s="20">
        <v>1</v>
      </c>
      <c r="J52" s="20"/>
      <c r="K52" s="8">
        <f t="shared" si="0"/>
        <v>0</v>
      </c>
      <c r="L52" s="8">
        <f t="shared" si="1"/>
        <v>449.77</v>
      </c>
      <c r="M52" s="8">
        <f t="shared" si="2"/>
        <v>0</v>
      </c>
      <c r="O52" s="25">
        <f>+SUM(K52:M52)-F52</f>
        <v>0</v>
      </c>
    </row>
    <row r="53" spans="1:15" s="30" customFormat="1" ht="12" customHeight="1">
      <c r="A53" s="72" t="s">
        <v>114</v>
      </c>
      <c r="B53" s="72" t="s">
        <v>116</v>
      </c>
      <c r="C53" s="72" t="s">
        <v>10</v>
      </c>
      <c r="D53" s="73">
        <v>6.36</v>
      </c>
      <c r="E53" s="73">
        <v>36.64</v>
      </c>
      <c r="F53" s="73">
        <v>233.03</v>
      </c>
      <c r="G53" s="20">
        <f>+SUM(H53:J53)</f>
        <v>1</v>
      </c>
      <c r="H53" s="20"/>
      <c r="I53" s="20">
        <v>1</v>
      </c>
      <c r="J53" s="20"/>
      <c r="K53" s="8">
        <f t="shared" si="0"/>
        <v>0</v>
      </c>
      <c r="L53" s="8">
        <f t="shared" si="1"/>
        <v>233.03</v>
      </c>
      <c r="M53" s="8">
        <f t="shared" si="2"/>
        <v>0</v>
      </c>
      <c r="O53" s="25">
        <f>+SUM(K53:M53)-F53</f>
        <v>0</v>
      </c>
    </row>
    <row r="54" spans="1:15" s="30" customFormat="1" ht="12" customHeight="1">
      <c r="A54" s="72" t="s">
        <v>115</v>
      </c>
      <c r="B54" s="72" t="s">
        <v>67</v>
      </c>
      <c r="C54" s="72" t="s">
        <v>10</v>
      </c>
      <c r="D54" s="73">
        <v>35.01</v>
      </c>
      <c r="E54" s="73">
        <v>3.69</v>
      </c>
      <c r="F54" s="73">
        <v>129.19</v>
      </c>
      <c r="G54" s="20">
        <f>+SUM(H54:J54)</f>
        <v>1</v>
      </c>
      <c r="H54" s="20"/>
      <c r="I54" s="20">
        <v>1</v>
      </c>
      <c r="J54" s="20"/>
      <c r="K54" s="8">
        <f t="shared" si="0"/>
        <v>0</v>
      </c>
      <c r="L54" s="8">
        <f t="shared" si="1"/>
        <v>129.19</v>
      </c>
      <c r="M54" s="8">
        <f t="shared" si="2"/>
        <v>0</v>
      </c>
      <c r="O54" s="25">
        <f>+SUM(K54:M54)-F54</f>
        <v>0</v>
      </c>
    </row>
    <row r="55" spans="1:15" s="30" customFormat="1" ht="12" customHeight="1">
      <c r="A55" s="72" t="s">
        <v>117</v>
      </c>
      <c r="B55" s="72" t="s">
        <v>104</v>
      </c>
      <c r="C55" s="72" t="s">
        <v>12</v>
      </c>
      <c r="D55" s="73">
        <v>16.6</v>
      </c>
      <c r="E55" s="73">
        <v>3.86</v>
      </c>
      <c r="F55" s="73">
        <v>64.08</v>
      </c>
      <c r="G55" s="20">
        <f>+SUM(H55:J55)</f>
        <v>1</v>
      </c>
      <c r="H55" s="20"/>
      <c r="I55" s="20">
        <v>1</v>
      </c>
      <c r="J55" s="20"/>
      <c r="K55" s="8">
        <f t="shared" si="0"/>
        <v>0</v>
      </c>
      <c r="L55" s="8">
        <f t="shared" si="1"/>
        <v>64.08</v>
      </c>
      <c r="M55" s="8">
        <f t="shared" si="2"/>
        <v>0</v>
      </c>
      <c r="O55" s="25">
        <f>+SUM(K55:M55)-F55</f>
        <v>0</v>
      </c>
    </row>
    <row r="56" spans="1:15" s="30" customFormat="1" ht="12" customHeight="1">
      <c r="A56" s="72" t="s">
        <v>135</v>
      </c>
      <c r="B56" s="72" t="s">
        <v>136</v>
      </c>
      <c r="C56" s="72" t="s">
        <v>10</v>
      </c>
      <c r="D56" s="73">
        <v>132.61</v>
      </c>
      <c r="E56" s="73">
        <v>23.62</v>
      </c>
      <c r="F56" s="73">
        <v>3132.25</v>
      </c>
      <c r="G56" s="20">
        <f>+SUM(H56:J56)</f>
        <v>1</v>
      </c>
      <c r="H56" s="20"/>
      <c r="I56" s="20">
        <v>1</v>
      </c>
      <c r="J56" s="20"/>
      <c r="K56" s="8">
        <f t="shared" si="0"/>
        <v>0</v>
      </c>
      <c r="L56" s="8">
        <f t="shared" si="1"/>
        <v>3132.25</v>
      </c>
      <c r="M56" s="8">
        <f t="shared" si="2"/>
        <v>0</v>
      </c>
      <c r="O56" s="25">
        <f>+SUM(K56:M56)-F56</f>
        <v>0</v>
      </c>
    </row>
    <row r="57" spans="1:15" s="30" customFormat="1" ht="12" customHeight="1">
      <c r="A57" s="72" t="s">
        <v>137</v>
      </c>
      <c r="B57" s="72" t="s">
        <v>138</v>
      </c>
      <c r="C57" s="72" t="s">
        <v>10</v>
      </c>
      <c r="D57" s="73">
        <v>21.1</v>
      </c>
      <c r="E57" s="73">
        <v>22.3</v>
      </c>
      <c r="F57" s="73">
        <v>470.53</v>
      </c>
      <c r="G57" s="20">
        <f>+SUM(H57:J57)</f>
        <v>1</v>
      </c>
      <c r="H57" s="20"/>
      <c r="I57" s="20">
        <v>1</v>
      </c>
      <c r="J57" s="20"/>
      <c r="K57" s="8">
        <f t="shared" si="0"/>
        <v>0</v>
      </c>
      <c r="L57" s="8">
        <f t="shared" si="1"/>
        <v>470.53</v>
      </c>
      <c r="M57" s="8">
        <f t="shared" si="2"/>
        <v>0</v>
      </c>
      <c r="O57" s="25">
        <f>+SUM(K57:M57)-F57</f>
        <v>0</v>
      </c>
    </row>
    <row r="58" spans="1:15" s="30" customFormat="1" ht="12" customHeight="1">
      <c r="A58" s="70" t="s">
        <v>70</v>
      </c>
      <c r="B58" s="70" t="s">
        <v>76</v>
      </c>
      <c r="C58" s="70"/>
      <c r="D58" s="71"/>
      <c r="E58" s="71"/>
      <c r="F58" s="71"/>
      <c r="G58" s="20"/>
      <c r="H58" s="20"/>
      <c r="I58" s="20"/>
      <c r="J58" s="20"/>
      <c r="K58" s="8">
        <f t="shared" si="0"/>
        <v>0</v>
      </c>
      <c r="L58" s="8">
        <f t="shared" si="1"/>
        <v>0</v>
      </c>
      <c r="M58" s="8">
        <f t="shared" si="2"/>
        <v>0</v>
      </c>
      <c r="O58" s="25">
        <f>+SUM(K58:M58)-F58</f>
        <v>0</v>
      </c>
    </row>
    <row r="59" spans="1:15" s="30" customFormat="1" ht="12" customHeight="1">
      <c r="A59" s="72" t="s">
        <v>71</v>
      </c>
      <c r="B59" s="72" t="s">
        <v>78</v>
      </c>
      <c r="C59" s="72" t="s">
        <v>10</v>
      </c>
      <c r="D59" s="73">
        <v>459.2</v>
      </c>
      <c r="E59" s="73">
        <v>13.84</v>
      </c>
      <c r="F59" s="73">
        <v>6355.33</v>
      </c>
      <c r="G59" s="20">
        <f>+SUM(H59:J59)</f>
        <v>1</v>
      </c>
      <c r="H59" s="20"/>
      <c r="I59" s="20"/>
      <c r="J59" s="20">
        <v>1</v>
      </c>
      <c r="K59" s="8">
        <f t="shared" si="0"/>
        <v>0</v>
      </c>
      <c r="L59" s="8">
        <f t="shared" si="1"/>
        <v>0</v>
      </c>
      <c r="M59" s="8">
        <f t="shared" si="2"/>
        <v>6355.33</v>
      </c>
      <c r="O59" s="25">
        <f>+SUM(K59:M59)-F59</f>
        <v>0</v>
      </c>
    </row>
    <row r="60" spans="1:15" s="30" customFormat="1" ht="12" customHeight="1">
      <c r="A60" s="72" t="s">
        <v>72</v>
      </c>
      <c r="B60" s="72" t="s">
        <v>79</v>
      </c>
      <c r="C60" s="72" t="s">
        <v>12</v>
      </c>
      <c r="D60" s="73">
        <v>2416.48</v>
      </c>
      <c r="E60" s="73">
        <v>7.69</v>
      </c>
      <c r="F60" s="73">
        <v>18582.73</v>
      </c>
      <c r="G60" s="20">
        <f>+SUM(H60:J60)</f>
        <v>1</v>
      </c>
      <c r="H60" s="20"/>
      <c r="I60" s="20"/>
      <c r="J60" s="20">
        <v>1</v>
      </c>
      <c r="K60" s="8">
        <f t="shared" si="0"/>
        <v>0</v>
      </c>
      <c r="L60" s="8">
        <f t="shared" si="1"/>
        <v>0</v>
      </c>
      <c r="M60" s="8">
        <f t="shared" si="2"/>
        <v>18582.73</v>
      </c>
      <c r="O60" s="25">
        <f>+SUM(K60:M60)-F60</f>
        <v>0</v>
      </c>
    </row>
    <row r="61" spans="1:15" s="30" customFormat="1" ht="12" customHeight="1">
      <c r="A61" s="70" t="s">
        <v>73</v>
      </c>
      <c r="B61" s="70" t="s">
        <v>81</v>
      </c>
      <c r="C61" s="70"/>
      <c r="D61" s="71"/>
      <c r="E61" s="71"/>
      <c r="F61" s="71"/>
      <c r="G61" s="20"/>
      <c r="H61" s="20"/>
      <c r="I61" s="20"/>
      <c r="J61" s="20"/>
      <c r="K61" s="8">
        <f t="shared" si="0"/>
        <v>0</v>
      </c>
      <c r="L61" s="8">
        <f t="shared" si="1"/>
        <v>0</v>
      </c>
      <c r="M61" s="8">
        <f t="shared" si="2"/>
        <v>0</v>
      </c>
      <c r="O61" s="25">
        <f>+SUM(K61:M61)-F61</f>
        <v>0</v>
      </c>
    </row>
    <row r="62" spans="1:15" s="30" customFormat="1" ht="12" customHeight="1">
      <c r="A62" s="72" t="s">
        <v>74</v>
      </c>
      <c r="B62" s="72" t="s">
        <v>83</v>
      </c>
      <c r="C62" s="72" t="s">
        <v>48</v>
      </c>
      <c r="D62" s="73">
        <v>1</v>
      </c>
      <c r="E62" s="73">
        <v>4700</v>
      </c>
      <c r="F62" s="73">
        <v>4700</v>
      </c>
      <c r="G62" s="20">
        <f>+SUM(H62:J62)</f>
        <v>1</v>
      </c>
      <c r="H62" s="20">
        <v>0.4</v>
      </c>
      <c r="I62" s="20">
        <v>0.4</v>
      </c>
      <c r="J62" s="20">
        <v>0.2</v>
      </c>
      <c r="K62" s="8">
        <f t="shared" si="0"/>
        <v>1880</v>
      </c>
      <c r="L62" s="8">
        <f t="shared" si="1"/>
        <v>1880</v>
      </c>
      <c r="M62" s="8">
        <f t="shared" si="2"/>
        <v>940</v>
      </c>
      <c r="O62" s="25">
        <f>+SUM(K62:M62)-F62</f>
        <v>0</v>
      </c>
    </row>
    <row r="63" spans="1:15" s="30" customFormat="1" ht="12" customHeight="1">
      <c r="A63" s="70" t="s">
        <v>75</v>
      </c>
      <c r="B63" s="70" t="s">
        <v>84</v>
      </c>
      <c r="C63" s="70"/>
      <c r="D63" s="71"/>
      <c r="E63" s="71"/>
      <c r="F63" s="71"/>
      <c r="G63" s="20"/>
      <c r="H63" s="20"/>
      <c r="I63" s="20"/>
      <c r="J63" s="20"/>
      <c r="K63" s="8">
        <f t="shared" si="0"/>
        <v>0</v>
      </c>
      <c r="L63" s="8">
        <f t="shared" si="1"/>
        <v>0</v>
      </c>
      <c r="M63" s="8">
        <f t="shared" si="2"/>
        <v>0</v>
      </c>
      <c r="O63" s="25">
        <f>+SUM(K63:M63)-F63</f>
        <v>0</v>
      </c>
    </row>
    <row r="64" spans="1:15" s="30" customFormat="1" ht="12" customHeight="1">
      <c r="A64" s="72" t="s">
        <v>77</v>
      </c>
      <c r="B64" s="72" t="s">
        <v>42</v>
      </c>
      <c r="C64" s="72" t="s">
        <v>48</v>
      </c>
      <c r="D64" s="73">
        <v>1</v>
      </c>
      <c r="E64" s="73">
        <v>5850</v>
      </c>
      <c r="F64" s="73">
        <v>5850</v>
      </c>
      <c r="G64" s="20">
        <f>+SUM(H64:J64)</f>
        <v>1</v>
      </c>
      <c r="H64" s="20">
        <v>1</v>
      </c>
      <c r="I64" s="20"/>
      <c r="J64" s="20"/>
      <c r="K64" s="8">
        <f t="shared" si="0"/>
        <v>5850</v>
      </c>
      <c r="L64" s="8">
        <f t="shared" si="1"/>
        <v>0</v>
      </c>
      <c r="M64" s="8">
        <f t="shared" si="2"/>
        <v>0</v>
      </c>
      <c r="O64" s="25">
        <f>+SUM(K64:M64)-F64</f>
        <v>0</v>
      </c>
    </row>
    <row r="65" spans="1:15" s="30" customFormat="1" ht="12" customHeight="1">
      <c r="A65" s="72" t="s">
        <v>139</v>
      </c>
      <c r="B65" s="72" t="s">
        <v>85</v>
      </c>
      <c r="C65" s="72" t="s">
        <v>48</v>
      </c>
      <c r="D65" s="73">
        <v>1</v>
      </c>
      <c r="E65" s="73">
        <v>814.5</v>
      </c>
      <c r="F65" s="73">
        <v>814.5</v>
      </c>
      <c r="G65" s="20">
        <f>+SUM(H65:J65)</f>
        <v>1</v>
      </c>
      <c r="H65" s="20">
        <v>1</v>
      </c>
      <c r="I65" s="20"/>
      <c r="J65" s="20"/>
      <c r="K65" s="8">
        <f t="shared" si="0"/>
        <v>814.5</v>
      </c>
      <c r="L65" s="8">
        <f t="shared" si="1"/>
        <v>0</v>
      </c>
      <c r="M65" s="8">
        <f t="shared" si="2"/>
        <v>0</v>
      </c>
      <c r="O65" s="25">
        <f>+SUM(K65:M65)-F65</f>
        <v>0</v>
      </c>
    </row>
    <row r="66" spans="1:15" s="30" customFormat="1" ht="12" customHeight="1">
      <c r="A66" s="70" t="s">
        <v>80</v>
      </c>
      <c r="B66" s="70" t="s">
        <v>36</v>
      </c>
      <c r="C66" s="70"/>
      <c r="D66" s="71"/>
      <c r="E66" s="71"/>
      <c r="F66" s="71"/>
      <c r="G66" s="20"/>
      <c r="H66" s="20"/>
      <c r="I66" s="20"/>
      <c r="J66" s="20"/>
      <c r="K66" s="8">
        <f t="shared" si="0"/>
        <v>0</v>
      </c>
      <c r="L66" s="8">
        <f t="shared" si="1"/>
        <v>0</v>
      </c>
      <c r="M66" s="8">
        <f t="shared" si="2"/>
        <v>0</v>
      </c>
      <c r="O66" s="25">
        <f>+SUM(K66:M66)-F66</f>
        <v>0</v>
      </c>
    </row>
    <row r="67" spans="1:15" s="30" customFormat="1" ht="12" customHeight="1">
      <c r="A67" s="72" t="s">
        <v>82</v>
      </c>
      <c r="B67" s="72" t="s">
        <v>140</v>
      </c>
      <c r="C67" s="72" t="s">
        <v>48</v>
      </c>
      <c r="D67" s="73">
        <v>1</v>
      </c>
      <c r="E67" s="73">
        <v>2500</v>
      </c>
      <c r="F67" s="73">
        <v>2500</v>
      </c>
      <c r="G67" s="20">
        <f>+SUM(H67:J67)</f>
        <v>1</v>
      </c>
      <c r="H67" s="20"/>
      <c r="I67" s="20"/>
      <c r="J67" s="20">
        <v>1</v>
      </c>
      <c r="K67" s="8">
        <f t="shared" si="0"/>
        <v>0</v>
      </c>
      <c r="L67" s="8">
        <f t="shared" si="1"/>
        <v>0</v>
      </c>
      <c r="M67" s="8">
        <f t="shared" si="2"/>
        <v>2500</v>
      </c>
      <c r="O67" s="25">
        <f>+SUM(K67:M67)-F67</f>
        <v>0</v>
      </c>
    </row>
    <row r="68" spans="1:15" s="30" customFormat="1" ht="12" customHeight="1">
      <c r="A68" s="72" t="s">
        <v>121</v>
      </c>
      <c r="B68" s="72" t="s">
        <v>141</v>
      </c>
      <c r="C68" s="72" t="s">
        <v>39</v>
      </c>
      <c r="D68" s="73">
        <v>32</v>
      </c>
      <c r="E68" s="73">
        <v>33.93</v>
      </c>
      <c r="F68" s="73">
        <v>1085.76</v>
      </c>
      <c r="G68" s="20">
        <f>+SUM(H68:J68)</f>
        <v>1</v>
      </c>
      <c r="H68" s="20"/>
      <c r="I68" s="20"/>
      <c r="J68" s="20">
        <v>1</v>
      </c>
      <c r="K68" s="8">
        <f t="shared" si="0"/>
        <v>0</v>
      </c>
      <c r="L68" s="8">
        <f t="shared" si="1"/>
        <v>0</v>
      </c>
      <c r="M68" s="8">
        <f t="shared" si="2"/>
        <v>1085.76</v>
      </c>
      <c r="O68" s="25">
        <f>+SUM(K68:M68)-F68</f>
        <v>0</v>
      </c>
    </row>
    <row r="69" spans="1:15" s="30" customFormat="1" ht="12" customHeight="1">
      <c r="A69" s="72" t="s">
        <v>142</v>
      </c>
      <c r="B69" s="72" t="s">
        <v>86</v>
      </c>
      <c r="C69" s="72" t="s">
        <v>10</v>
      </c>
      <c r="D69" s="73">
        <v>8248.05</v>
      </c>
      <c r="E69" s="73">
        <v>0.55</v>
      </c>
      <c r="F69" s="73">
        <v>4536.43</v>
      </c>
      <c r="G69" s="20">
        <f>+SUM(H69:J69)</f>
        <v>1</v>
      </c>
      <c r="H69" s="20"/>
      <c r="I69" s="20"/>
      <c r="J69" s="20">
        <v>1</v>
      </c>
      <c r="K69" s="8">
        <f t="shared" si="0"/>
        <v>0</v>
      </c>
      <c r="L69" s="8">
        <f t="shared" si="1"/>
        <v>0</v>
      </c>
      <c r="M69" s="8">
        <f t="shared" si="2"/>
        <v>4536.43</v>
      </c>
      <c r="O69" s="25">
        <f>+SUM(K69:M69)-F69</f>
        <v>0</v>
      </c>
    </row>
    <row r="70" spans="1:15" ht="12" customHeight="1" thickBot="1">
      <c r="A70" s="33"/>
      <c r="B70" s="7"/>
      <c r="C70" s="6"/>
      <c r="D70" s="8"/>
      <c r="E70" s="8"/>
      <c r="F70" s="20"/>
      <c r="G70" s="20"/>
      <c r="H70" s="20"/>
      <c r="I70" s="20"/>
      <c r="J70" s="20"/>
      <c r="K70" s="8"/>
      <c r="L70" s="8"/>
      <c r="M70" s="8"/>
      <c r="O70" s="25">
        <f>+SUM(K70:M70)-F70</f>
        <v>0</v>
      </c>
    </row>
    <row r="71" spans="1:18" ht="12" customHeight="1">
      <c r="A71" s="49" t="s">
        <v>15</v>
      </c>
      <c r="B71" s="50"/>
      <c r="C71" s="50"/>
      <c r="D71" s="50"/>
      <c r="E71" s="51"/>
      <c r="F71" s="35">
        <f>SUM(F10:F70)</f>
        <v>1325980.3800000006</v>
      </c>
      <c r="G71" s="36"/>
      <c r="H71" s="36"/>
      <c r="I71" s="36"/>
      <c r="J71" s="36"/>
      <c r="K71" s="37">
        <f>SUM(K10:K70)</f>
        <v>338387.16</v>
      </c>
      <c r="L71" s="37">
        <f>SUM(L10:L70)</f>
        <v>794428.8040000001</v>
      </c>
      <c r="M71" s="37">
        <f>SUM(M10:M70)</f>
        <v>193164.41600000003</v>
      </c>
      <c r="O71" s="25">
        <f>+SUM(K71:M71)-F71</f>
        <v>0</v>
      </c>
      <c r="P71" s="17"/>
      <c r="Q71" s="17"/>
      <c r="R71" s="17"/>
    </row>
    <row r="72" spans="1:18" ht="12" customHeight="1">
      <c r="A72" s="52" t="s">
        <v>143</v>
      </c>
      <c r="B72" s="53"/>
      <c r="C72" s="53"/>
      <c r="D72" s="53"/>
      <c r="E72" s="54"/>
      <c r="F72" s="9">
        <f>+F71*0.1</f>
        <v>132598.03800000006</v>
      </c>
      <c r="G72" s="22"/>
      <c r="H72" s="22"/>
      <c r="I72" s="22"/>
      <c r="J72" s="22"/>
      <c r="K72" s="10">
        <f>+K71*0.1</f>
        <v>33838.716</v>
      </c>
      <c r="L72" s="10">
        <f>+L71*0.1</f>
        <v>79442.88040000002</v>
      </c>
      <c r="M72" s="10">
        <f>+M71*0.1</f>
        <v>19316.441600000002</v>
      </c>
      <c r="O72" s="26"/>
      <c r="P72" s="17"/>
      <c r="Q72" s="17"/>
      <c r="R72" s="17"/>
    </row>
    <row r="73" spans="1:18" ht="12" customHeight="1">
      <c r="A73" s="52" t="s">
        <v>144</v>
      </c>
      <c r="B73" s="53"/>
      <c r="C73" s="53"/>
      <c r="D73" s="53"/>
      <c r="E73" s="54"/>
      <c r="F73" s="9">
        <f>+F71*0.1</f>
        <v>132598.03800000006</v>
      </c>
      <c r="G73" s="22"/>
      <c r="H73" s="22"/>
      <c r="I73" s="22"/>
      <c r="J73" s="22"/>
      <c r="K73" s="10">
        <f>+K71*0.1</f>
        <v>33838.716</v>
      </c>
      <c r="L73" s="10">
        <f>+L71*0.1</f>
        <v>79442.88040000002</v>
      </c>
      <c r="M73" s="10">
        <f>+M71*0.1</f>
        <v>19316.441600000002</v>
      </c>
      <c r="O73" s="26"/>
      <c r="P73" s="17"/>
      <c r="Q73" s="17"/>
      <c r="R73" s="17"/>
    </row>
    <row r="74" spans="1:17" ht="12" customHeight="1">
      <c r="A74" s="56"/>
      <c r="B74" s="57"/>
      <c r="C74" s="57"/>
      <c r="D74" s="57"/>
      <c r="E74" s="57"/>
      <c r="F74" s="9" t="s">
        <v>16</v>
      </c>
      <c r="G74" s="22"/>
      <c r="H74" s="22"/>
      <c r="I74" s="22"/>
      <c r="J74" s="22"/>
      <c r="K74" s="10" t="s">
        <v>16</v>
      </c>
      <c r="L74" s="10" t="s">
        <v>16</v>
      </c>
      <c r="M74" s="10" t="s">
        <v>16</v>
      </c>
      <c r="O74" s="26"/>
      <c r="P74" s="13"/>
      <c r="Q74" s="14"/>
    </row>
    <row r="75" spans="1:18" ht="12" customHeight="1">
      <c r="A75" s="56" t="s">
        <v>13</v>
      </c>
      <c r="B75" s="57"/>
      <c r="C75" s="57"/>
      <c r="D75" s="57"/>
      <c r="E75" s="57"/>
      <c r="F75" s="9">
        <f>+F73+F72+F71</f>
        <v>1591176.4560000007</v>
      </c>
      <c r="G75" s="22"/>
      <c r="H75" s="22"/>
      <c r="I75" s="22"/>
      <c r="J75" s="22"/>
      <c r="K75" s="10">
        <f>+K73+K72+K71</f>
        <v>406064.59199999995</v>
      </c>
      <c r="L75" s="10">
        <f>+L73+L72+L71</f>
        <v>953314.5648000002</v>
      </c>
      <c r="M75" s="10">
        <f>+M73+M72+M71</f>
        <v>231797.29920000004</v>
      </c>
      <c r="O75" s="26"/>
      <c r="P75" s="17"/>
      <c r="Q75" s="17"/>
      <c r="R75" s="17"/>
    </row>
    <row r="76" spans="1:18" ht="12" customHeight="1">
      <c r="A76" s="56" t="s">
        <v>17</v>
      </c>
      <c r="B76" s="57"/>
      <c r="C76" s="57"/>
      <c r="D76" s="57"/>
      <c r="E76" s="57"/>
      <c r="F76" s="9">
        <f>+F75*0.18</f>
        <v>286411.76208000013</v>
      </c>
      <c r="G76" s="22"/>
      <c r="H76" s="22"/>
      <c r="I76" s="22"/>
      <c r="J76" s="22"/>
      <c r="K76" s="10">
        <f>+K75*0.18</f>
        <v>73091.62655999999</v>
      </c>
      <c r="L76" s="10">
        <f>+L75*0.18</f>
        <v>171596.62166400003</v>
      </c>
      <c r="M76" s="10">
        <f>+M75*0.18</f>
        <v>41723.513856000005</v>
      </c>
      <c r="O76" s="26"/>
      <c r="P76" s="17"/>
      <c r="Q76" s="17"/>
      <c r="R76" s="17"/>
    </row>
    <row r="77" spans="1:16" ht="12" customHeight="1">
      <c r="A77" s="56"/>
      <c r="B77" s="57"/>
      <c r="C77" s="57"/>
      <c r="D77" s="57"/>
      <c r="E77" s="57"/>
      <c r="F77" s="9" t="s">
        <v>16</v>
      </c>
      <c r="G77" s="22"/>
      <c r="H77" s="22"/>
      <c r="I77" s="22"/>
      <c r="J77" s="22"/>
      <c r="K77" s="10" t="s">
        <v>16</v>
      </c>
      <c r="L77" s="10" t="s">
        <v>16</v>
      </c>
      <c r="M77" s="10" t="s">
        <v>16</v>
      </c>
      <c r="O77" s="26"/>
      <c r="P77" s="13"/>
    </row>
    <row r="78" spans="1:18" ht="12" customHeight="1">
      <c r="A78" s="56" t="s">
        <v>18</v>
      </c>
      <c r="B78" s="57"/>
      <c r="C78" s="57"/>
      <c r="D78" s="57"/>
      <c r="E78" s="57"/>
      <c r="F78" s="9">
        <f>+F76+F75</f>
        <v>1877588.218080001</v>
      </c>
      <c r="G78" s="22"/>
      <c r="H78" s="22"/>
      <c r="I78" s="22"/>
      <c r="J78" s="22"/>
      <c r="K78" s="10">
        <f>+K76+K75</f>
        <v>479156.21855999995</v>
      </c>
      <c r="L78" s="10">
        <f>+L76+L75</f>
        <v>1124911.1864640003</v>
      </c>
      <c r="M78" s="10">
        <f>+M76+M75</f>
        <v>273520.81305600004</v>
      </c>
      <c r="O78" s="28">
        <f>+SUM(K78:M78)</f>
        <v>1877588.2180800003</v>
      </c>
      <c r="P78" s="17">
        <f>+O78-F78</f>
        <v>0</v>
      </c>
      <c r="Q78" s="17"/>
      <c r="R78" s="17"/>
    </row>
    <row r="79" spans="1:16" ht="12" customHeight="1" thickBot="1">
      <c r="A79" s="58" t="s">
        <v>19</v>
      </c>
      <c r="B79" s="59"/>
      <c r="C79" s="59"/>
      <c r="D79" s="59"/>
      <c r="E79" s="59"/>
      <c r="F79" s="11">
        <v>1</v>
      </c>
      <c r="G79" s="23"/>
      <c r="H79" s="23"/>
      <c r="I79" s="23"/>
      <c r="J79" s="23"/>
      <c r="K79" s="12">
        <f>+K78/$F$78</f>
        <v>0.2551977126539382</v>
      </c>
      <c r="L79" s="12">
        <f>+L78/$F$78</f>
        <v>0.5991256099882863</v>
      </c>
      <c r="M79" s="12">
        <f>+M78/$F$78</f>
        <v>0.14567667735777504</v>
      </c>
      <c r="O79" s="27">
        <f>+SUM(K79:M79)</f>
        <v>0.9999999999999996</v>
      </c>
      <c r="P79" s="13"/>
    </row>
    <row r="80" spans="1:10" ht="12" customHeight="1">
      <c r="A80" s="1"/>
      <c r="B80" s="3"/>
      <c r="C80" s="1"/>
      <c r="D80" s="16"/>
      <c r="E80" s="4"/>
      <c r="F80" s="4"/>
      <c r="G80" s="4"/>
      <c r="H80" s="4"/>
      <c r="I80" s="4"/>
      <c r="J80" s="4"/>
    </row>
    <row r="81" spans="1:18" ht="12" customHeight="1">
      <c r="A81" s="1"/>
      <c r="B81" s="3"/>
      <c r="C81" s="1"/>
      <c r="D81" s="16"/>
      <c r="E81" s="4"/>
      <c r="F81" s="4"/>
      <c r="G81" s="4"/>
      <c r="H81" s="4"/>
      <c r="I81" s="4"/>
      <c r="J81" s="4"/>
      <c r="O81" s="55"/>
      <c r="P81" s="55"/>
      <c r="Q81" s="55"/>
      <c r="R81" s="55"/>
    </row>
    <row r="82" spans="1:10" ht="12" customHeight="1">
      <c r="A82" s="1"/>
      <c r="B82" s="3"/>
      <c r="C82" s="1"/>
      <c r="D82" s="16"/>
      <c r="E82" s="4"/>
      <c r="F82" s="4"/>
      <c r="G82" s="4"/>
      <c r="H82" s="4"/>
      <c r="I82" s="4"/>
      <c r="J82" s="4"/>
    </row>
    <row r="83" spans="1:18" ht="12" customHeight="1">
      <c r="A83" s="1"/>
      <c r="B83" s="3"/>
      <c r="C83" s="1"/>
      <c r="D83" s="16"/>
      <c r="E83" s="4"/>
      <c r="F83" s="4"/>
      <c r="G83" s="4"/>
      <c r="H83" s="4"/>
      <c r="I83" s="4"/>
      <c r="J83" s="4"/>
      <c r="O83" s="55"/>
      <c r="P83" s="55"/>
      <c r="Q83" s="55"/>
      <c r="R83" s="55"/>
    </row>
    <row r="84" spans="2:10" ht="12" customHeight="1">
      <c r="B84" s="2"/>
      <c r="E84" s="55"/>
      <c r="F84" s="55"/>
      <c r="G84" s="19"/>
      <c r="H84" s="19"/>
      <c r="I84" s="19"/>
      <c r="J84" s="19"/>
    </row>
    <row r="85" spans="2:18" ht="12" customHeight="1">
      <c r="B85" s="2"/>
      <c r="E85" s="55"/>
      <c r="F85" s="55"/>
      <c r="G85" s="19"/>
      <c r="H85" s="19"/>
      <c r="I85" s="19"/>
      <c r="J85" s="19"/>
      <c r="O85" s="55"/>
      <c r="P85" s="55"/>
      <c r="Q85" s="55"/>
      <c r="R85" s="55"/>
    </row>
    <row r="86" spans="2:10" ht="12" customHeight="1">
      <c r="B86" s="2"/>
      <c r="E86" s="55"/>
      <c r="F86" s="55"/>
      <c r="G86" s="19"/>
      <c r="H86" s="19"/>
      <c r="I86" s="19"/>
      <c r="J86" s="19"/>
    </row>
    <row r="87" spans="5:18" ht="12" customHeight="1">
      <c r="E87" s="47"/>
      <c r="F87" s="47"/>
      <c r="G87" s="18"/>
      <c r="H87" s="18"/>
      <c r="I87" s="18"/>
      <c r="J87" s="18"/>
      <c r="O87" s="47"/>
      <c r="P87" s="47"/>
      <c r="Q87" s="47"/>
      <c r="R87" s="47"/>
    </row>
    <row r="88" spans="2:10" ht="12" customHeight="1">
      <c r="B88" s="2"/>
      <c r="E88" s="55"/>
      <c r="F88" s="55"/>
      <c r="G88" s="19"/>
      <c r="H88" s="19"/>
      <c r="I88" s="19"/>
      <c r="J88" s="19"/>
    </row>
    <row r="89" spans="2:18" ht="12" customHeight="1">
      <c r="B89" s="2"/>
      <c r="E89" s="55"/>
      <c r="F89" s="55"/>
      <c r="G89" s="19"/>
      <c r="H89" s="19"/>
      <c r="I89" s="19"/>
      <c r="J89" s="19"/>
      <c r="O89" s="55"/>
      <c r="P89" s="55"/>
      <c r="Q89" s="55"/>
      <c r="R89" s="55"/>
    </row>
    <row r="90" spans="5:10" ht="12" customHeight="1">
      <c r="E90" s="47"/>
      <c r="F90" s="47"/>
      <c r="G90" s="18"/>
      <c r="H90" s="18"/>
      <c r="I90" s="18"/>
      <c r="J90" s="18"/>
    </row>
    <row r="91" spans="2:18" ht="12" customHeight="1">
      <c r="B91" s="2"/>
      <c r="E91" s="55"/>
      <c r="F91" s="55"/>
      <c r="G91" s="19"/>
      <c r="H91" s="19"/>
      <c r="I91" s="19"/>
      <c r="J91" s="19"/>
      <c r="O91" s="55"/>
      <c r="P91" s="55"/>
      <c r="Q91" s="55"/>
      <c r="R91" s="55"/>
    </row>
    <row r="92" ht="12" customHeight="1"/>
    <row r="93" spans="2:18" ht="12" customHeight="1">
      <c r="B93" s="60"/>
      <c r="C93" s="60"/>
      <c r="D93" s="60"/>
      <c r="E93" s="60"/>
      <c r="F93" s="60"/>
      <c r="G93" s="2"/>
      <c r="H93" s="2"/>
      <c r="I93" s="2"/>
      <c r="J93" s="2"/>
      <c r="O93" s="47"/>
      <c r="P93" s="47"/>
      <c r="Q93" s="47"/>
      <c r="R93" s="47"/>
    </row>
    <row r="94" ht="12" customHeight="1"/>
    <row r="95" spans="15:18" ht="12" customHeight="1">
      <c r="O95" s="55"/>
      <c r="P95" s="55"/>
      <c r="Q95" s="55"/>
      <c r="R95" s="55"/>
    </row>
    <row r="96" ht="12" customHeight="1"/>
    <row r="97" ht="12" customHeight="1"/>
  </sheetData>
  <sheetProtection/>
  <mergeCells count="35">
    <mergeCell ref="B4:L4"/>
    <mergeCell ref="K6:M6"/>
    <mergeCell ref="A6:A7"/>
    <mergeCell ref="B6:B7"/>
    <mergeCell ref="C6:C7"/>
    <mergeCell ref="D6:D7"/>
    <mergeCell ref="E6:E7"/>
    <mergeCell ref="F6:F7"/>
    <mergeCell ref="O95:R95"/>
    <mergeCell ref="A74:E74"/>
    <mergeCell ref="E84:F84"/>
    <mergeCell ref="E89:F89"/>
    <mergeCell ref="E90:F90"/>
    <mergeCell ref="O81:R81"/>
    <mergeCell ref="O83:R83"/>
    <mergeCell ref="O85:R85"/>
    <mergeCell ref="B93:F93"/>
    <mergeCell ref="E85:F85"/>
    <mergeCell ref="E87:F87"/>
    <mergeCell ref="E88:F88"/>
    <mergeCell ref="A77:E77"/>
    <mergeCell ref="A78:E78"/>
    <mergeCell ref="O91:R91"/>
    <mergeCell ref="O87:R87"/>
    <mergeCell ref="O89:R89"/>
    <mergeCell ref="O93:R93"/>
    <mergeCell ref="A2:M2"/>
    <mergeCell ref="A71:E71"/>
    <mergeCell ref="A72:E72"/>
    <mergeCell ref="A73:E73"/>
    <mergeCell ref="E91:F91"/>
    <mergeCell ref="A75:E75"/>
    <mergeCell ref="A76:E76"/>
    <mergeCell ref="A79:E79"/>
    <mergeCell ref="E86:F86"/>
  </mergeCells>
  <conditionalFormatting sqref="K9:M70">
    <cfRule type="top10" priority="17" dxfId="1" stopIfTrue="1" rank="1" bottom="1"/>
  </conditionalFormatting>
  <printOptions horizontalCentered="1"/>
  <pageMargins left="0.4724409448818898" right="0.15748031496062992" top="0.54" bottom="0.58" header="0" footer="0"/>
  <pageSetup fitToHeight="0" fitToWidth="0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JOSMA</cp:lastModifiedBy>
  <cp:lastPrinted>2017-06-22T05:51:01Z</cp:lastPrinted>
  <dcterms:created xsi:type="dcterms:W3CDTF">2016-12-21T04:38:30Z</dcterms:created>
  <dcterms:modified xsi:type="dcterms:W3CDTF">2020-07-13T17:08:00Z</dcterms:modified>
  <cp:category/>
  <cp:version/>
  <cp:contentType/>
  <cp:contentStatus/>
</cp:coreProperties>
</file>